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tabRatio="848" firstSheet="2" activeTab="5"/>
  </bookViews>
  <sheets>
    <sheet name="記入方法" sheetId="4" r:id="rId1"/>
    <sheet name="【記載例】シフト記号表（勤務時間帯）" sheetId="5" r:id="rId2"/>
    <sheet name="【記載例】認知症対応型共同生活介護" sheetId="8" r:id="rId3"/>
    <sheet name="シフト記号表（勤務時間帯）" sheetId="10" r:id="rId4"/>
    <sheet name="認知症対応型共同生活介護（1ユニット目）" sheetId="11" r:id="rId5"/>
    <sheet name="認知症対応型共同生活介護（2ユニット目）" sheetId="1"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'認知症対応型共同生活介護（2ユニット目）'!$A$1:$BI$70</definedName>
    <definedName name="_xlnm.Print_Titles" localSheetId="5">'認知症対応型共同生活介護（2ユニット目）'!$1:$20</definedName>
    <definedName name="_xlnm.Print_Area" localSheetId="0">記入方法!$B$1:$Q$84</definedName>
    <definedName name="_xlnm.Print_Area" localSheetId="1">'【記載例】シフト記号表（勤務時間帯）'!$B$1:$AB$52</definedName>
    <definedName name="_xlnm.Print_Area" localSheetId="2">'【記載例】認知症対応型共同生活介護'!$A$1:$BI$77</definedName>
    <definedName name="_xlnm.Print_Area" localSheetId="3">'シフト記号表（勤務時間帯）'!$B$1:$AB$48</definedName>
    <definedName name="_xlnm.Print_Area" localSheetId="4">'認知症対応型共同生活介護（1ユニット目）'!$A$1:$BI$70</definedName>
    <definedName name="_xlnm.Print_Titles" localSheetId="4">'認知症対応型共同生活介護（1ユニット目）'!$1:$20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龍世</author>
  </authors>
  <commentList>
    <comment ref="L23" authorId="0">
      <text>
        <r>
          <rPr>
            <sz val="16"/>
            <color theme="1"/>
            <rFont val="游ゴシック"/>
          </rPr>
          <t>兼務している職員を入力する際は、こちらをご活用ください。</t>
        </r>
      </text>
    </comment>
  </commentList>
</comments>
</file>

<file path=xl/sharedStrings.xml><?xml version="1.0" encoding="utf-8"?>
<sst xmlns="http://schemas.openxmlformats.org/spreadsheetml/2006/main" xmlns:r="http://schemas.openxmlformats.org/officeDocument/2006/relationships" count="218" uniqueCount="218">
  <si>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</si>
  <si>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</si>
  <si>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</si>
  <si>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</si>
  <si>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</si>
  <si>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</si>
  <si>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</si>
  <si>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</si>
  <si>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</si>
  <si>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</si>
  <si>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</si>
  <si>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</si>
  <si>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</si>
  <si>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</si>
  <si>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</si>
  <si>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</si>
  <si>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</si>
  <si>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</si>
  <si>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</si>
  <si>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</si>
  <si>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</si>
  <si>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</si>
  <si>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</si>
  <si>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</si>
  <si>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</si>
  <si>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</si>
  <si>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</si>
  <si>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</si>
  <si>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</si>
  <si>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</si>
  <si>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</si>
  <si>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</si>
  <si>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</si>
  <si>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</si>
  <si>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</si>
  <si>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</si>
  <si>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</si>
  <si>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</si>
  <si>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</si>
  <si>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</si>
  <si>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</si>
  <si>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</si>
  <si>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</si>
  <si>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</si>
  <si>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</si>
  <si>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</si>
  <si>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</si>
  <si>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</si>
  <si>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</si>
  <si>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</si>
  <si>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</si>
  <si>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</si>
  <si>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</si>
  <si>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</si>
  <si>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</si>
  <si>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</si>
  <si>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</si>
  <si>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</si>
  <si>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</si>
  <si>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</si>
  <si>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</si>
  <si>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</si>
  <si>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</si>
  <si>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</si>
  <si>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</si>
  <si>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</si>
  <si>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</si>
  <si>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</si>
  <si>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</si>
  <si>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</si>
  <si>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</si>
  <si>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</si>
  <si>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</si>
  <si>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</si>
  <si>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</si>
  <si>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</si>
  <si>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</si>
  <si>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</si>
  <si>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</si>
  <si>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</si>
  <si>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</si>
  <si>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</si>
  <si>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</si>
  <si>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</si>
  <si>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</si>
  <si>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</si>
  <si>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</si>
  <si>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</si>
  <si>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</si>
  <si>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</si>
  <si>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</si>
  <si>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</si>
  <si>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</si>
  <si>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</si>
  <si>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</si>
  <si>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</si>
  <si>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</si>
  <si>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</si>
  <si>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</si>
  <si>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</si>
  <si>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</si>
  <si>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</si>
  <si>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</si>
  <si>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</si>
  <si>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</si>
  <si>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</si>
  <si>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</si>
  <si>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</si>
  <si>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</si>
  <si>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</si>
  <si>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</si>
  <si>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</si>
  <si>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</si>
  <si>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</si>
  <si>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</si>
  <si>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</si>
  <si>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</si>
  <si>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</si>
  <si>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</si>
  <si>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</si>
  <si>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</si>
  <si>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</si>
  <si>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</si>
  <si>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</si>
  <si>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</si>
  <si>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</si>
  <si>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</si>
  <si>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</si>
  <si>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</si>
  <si>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</si>
  <si>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</si>
  <si>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</si>
  <si>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</si>
  <si>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</si>
  <si>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</si>
  <si>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</si>
  <si>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</si>
  <si>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</si>
  <si>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</si>
  <si>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</si>
  <si>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</si>
  <si>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</si>
  <si>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</si>
  <si>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</si>
  <si>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</si>
  <si>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</si>
  <si>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</si>
  <si>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</si>
  <si>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</si>
  <si>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</si>
  <si>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</si>
  <si>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</si>
  <si>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</si>
  <si>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</si>
  <si>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</si>
  <si>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</si>
  <si>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</si>
  <si>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</si>
  <si>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</si>
  <si>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</si>
  <si>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</si>
  <si>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</si>
  <si>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</si>
  <si>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</si>
  <si>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</si>
  <si>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</si>
  <si>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</si>
  <si>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</si>
  <si>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</si>
  <si>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</si>
  <si>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</si>
  <si>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</si>
  <si>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</si>
  <si>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</si>
  <si>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</si>
  <si>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</si>
  <si>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</si>
  <si>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</si>
  <si>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</si>
  <si>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</si>
  <si>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</si>
  <si>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</si>
  <si>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</si>
  <si>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</si>
  <si>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</si>
  <si>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</si>
  <si>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</si>
  <si>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</si>
  <si>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</si>
  <si>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</si>
  <si>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</si>
  <si>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</si>
  <si>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</si>
  <si>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</si>
  <si>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</si>
  <si>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</si>
  <si>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</si>
  <si>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</si>
  <si>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</si>
  <si>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</si>
  <si>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</si>
  <si>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</si>
  <si>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</si>
  <si>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</si>
  <si>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</si>
  <si>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</si>
  <si>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</si>
  <si>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</si>
  <si>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</si>
  <si>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</si>
  <si>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</si>
  <si>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</si>
  <si>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</si>
  <si>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</si>
  <si>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</si>
  <si>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（参考様式1-10）</t>
    <rPh sb="1" eb="3">
      <t>サンコウ</t>
    </rPh>
    <rPh sb="3" eb="5">
      <t>ヨウシキ</t>
    </rPh>
    <phoneticPr fontId="18"/>
  </si>
  <si>
    <t>厚労　太郎</t>
  </si>
  <si>
    <t>(7)
勤務
形態</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</si>
</sst>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h:mm;@"/>
    <numFmt numFmtId="177" formatCode="0.0"/>
    <numFmt numFmtId="178" formatCode="#,##0.0#"/>
  </numFmts>
  <fonts count="20">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sz val="16"/>
      <color auto="1"/>
      <name val="HGSｺﾞｼｯｸM"/>
      <family val="3"/>
    </font>
    <font>
      <b/>
      <sz val="16"/>
      <color auto="1"/>
      <name val="HGSｺﾞｼｯｸM"/>
      <family val="3"/>
    </font>
    <font>
      <sz val="11"/>
      <color auto="1"/>
      <name val="HGSｺﾞｼｯｸM"/>
      <family val="3"/>
    </font>
    <font>
      <sz val="10"/>
      <color auto="1"/>
      <name val="HGSｺﾞｼｯｸM"/>
      <family val="3"/>
    </font>
    <font>
      <sz val="11"/>
      <color theme="1"/>
      <name val="游ゴシック"/>
      <family val="3"/>
      <scheme val="minor"/>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CCFF"/>
        <bgColor indexed="64"/>
      </patternFill>
    </fill>
    <fill>
      <patternFill patternType="solid">
        <fgColor rgb="FFFFFFCC"/>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indexed="64"/>
      </bottom>
      <diagonal/>
    </border>
    <border>
      <left style="medium">
        <color rgb="FFFF0000"/>
      </left>
      <right style="thin">
        <color theme="1"/>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bottom/>
      <diagonal/>
    </border>
    <border>
      <left/>
      <right/>
      <top style="thin">
        <color theme="1"/>
      </top>
      <bottom/>
      <diagonal/>
    </border>
    <border>
      <left/>
      <right/>
      <top/>
      <bottom style="thin">
        <color theme="1"/>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thin">
        <color theme="1"/>
      </bottom>
      <diagonal/>
    </border>
    <border>
      <left/>
      <right/>
      <top/>
      <bottom style="medium">
        <color rgb="FFFF0000"/>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style="medium">
        <color rgb="FFFF0000"/>
      </bottom>
      <diagonal/>
    </border>
    <border>
      <left style="thin">
        <color theme="1"/>
      </left>
      <right style="medium">
        <color rgb="FFFF0000"/>
      </right>
      <top style="medium">
        <color rgb="FFFF0000"/>
      </top>
      <bottom style="thin">
        <color theme="1"/>
      </bottom>
      <diagonal/>
    </border>
    <border>
      <left style="thin">
        <color theme="1"/>
      </left>
      <right style="medium">
        <color rgb="FFFF0000"/>
      </right>
      <top style="thin">
        <color theme="1"/>
      </top>
      <bottom style="thin">
        <color theme="1"/>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diagonal/>
    </border>
    <border>
      <left style="thick">
        <color rgb="FFFF0000"/>
      </left>
      <right style="medium">
        <color indexed="64"/>
      </right>
      <top/>
      <bottom/>
      <diagonal/>
    </border>
    <border>
      <left style="thick">
        <color rgb="FFFF0000"/>
      </left>
      <right style="medium">
        <color indexed="64"/>
      </right>
      <top/>
      <bottom style="thin">
        <color indexed="64"/>
      </bottom>
      <diagonal/>
    </border>
    <border>
      <left style="thick">
        <color rgb="FFFF0000"/>
      </left>
      <right style="medium">
        <color indexed="64"/>
      </right>
      <top style="thin">
        <color indexed="64"/>
      </top>
      <bottom/>
      <diagonal/>
    </border>
    <border>
      <left style="thick">
        <color rgb="FFFF0000"/>
      </left>
      <right style="medium">
        <color indexed="64"/>
      </right>
      <top/>
      <bottom style="thick">
        <color rgb="FFFF0000"/>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ck">
        <color rgb="FFFF0000"/>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thick">
        <color rgb="FFFF0000"/>
      </bottom>
      <diagonal/>
    </border>
    <border>
      <left style="medium">
        <color indexed="64"/>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style="thick">
        <color rgb="FFFF0000"/>
      </top>
      <bottom/>
      <diagonal/>
    </border>
    <border>
      <left/>
      <right/>
      <top/>
      <bottom style="thin">
        <color indexed="64"/>
      </bottom>
      <diagonal/>
    </border>
    <border>
      <left/>
      <right/>
      <top style="thin">
        <color indexed="64"/>
      </top>
      <bottom/>
      <diagonal/>
    </border>
    <border>
      <left/>
      <right/>
      <top/>
      <bottom style="thick">
        <color rgb="FFFF0000"/>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ck">
        <color rgb="FFFF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rgb="FFFF0000"/>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ck">
        <color rgb="FFFF0000"/>
      </top>
      <bottom/>
      <diagonal/>
    </border>
    <border>
      <left style="thin">
        <color indexed="64"/>
      </left>
      <right style="thin">
        <color indexed="64"/>
      </right>
      <top/>
      <bottom style="thick">
        <color rgb="FFFF0000"/>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ck">
        <color rgb="FFFF0000"/>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thick">
        <color rgb="FFFF0000"/>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ck">
        <color rgb="FFFF0000"/>
      </top>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ck">
        <color rgb="FFFF0000"/>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ck">
        <color rgb="FFFF0000"/>
      </bottom>
      <diagonal/>
    </border>
    <border>
      <left style="medium">
        <color indexed="64"/>
      </left>
      <right style="thin">
        <color indexed="64"/>
      </right>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ck">
        <color rgb="FFFF0000"/>
      </bottom>
      <diagonal/>
    </border>
    <border>
      <left style="thin">
        <color indexed="64"/>
      </left>
      <right style="thin">
        <color indexed="64"/>
      </right>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ck">
        <color rgb="FFFF0000"/>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ck">
        <color rgb="FFFF0000"/>
      </bottom>
      <diagonal/>
    </border>
    <border>
      <left style="thin">
        <color indexed="64"/>
      </left>
      <right style="medium">
        <color indexed="64"/>
      </right>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rgb="FFFF0000"/>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diagonalUp="1">
      <left style="double">
        <color indexed="64"/>
      </left>
      <right/>
      <top style="thick">
        <color rgb="FFFF0000"/>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ck">
        <color rgb="FFFF0000"/>
      </bottom>
      <diagonal/>
    </border>
    <border diagonalUp="1">
      <left style="double">
        <color indexed="64"/>
      </left>
      <right/>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bottom style="medium">
        <color indexed="64"/>
      </bottom>
      <diagonal/>
    </border>
    <border diagonalUp="1">
      <left/>
      <right style="medium">
        <color indexed="64"/>
      </right>
      <top style="thick">
        <color rgb="FFFF0000"/>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dotted">
        <color indexed="64"/>
      </top>
      <bottom style="thick">
        <color rgb="FFFF0000"/>
      </bottom>
      <diagonal/>
    </border>
    <border diagonalUp="1">
      <left/>
      <right style="medium">
        <color indexed="64"/>
      </right>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thick">
        <color rgb="FFFF0000"/>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ck">
        <color rgb="FFFF0000"/>
      </bottom>
      <diagonal/>
    </border>
    <border diagonalUp="1">
      <left style="medium">
        <color indexed="64"/>
      </left>
      <right/>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bottom style="thick">
        <color rgb="FFFF0000"/>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69">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lignment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horizontal="left" vertical="center"/>
    </xf>
    <xf numFmtId="0" fontId="2" fillId="2" borderId="1" xfId="0" applyFont="1" applyFill="1" applyBorder="1" applyAlignment="1">
      <alignment horizontal="left" vertical="center"/>
    </xf>
    <xf numFmtId="0" fontId="6"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left" vertical="center" indent="1"/>
    </xf>
    <xf numFmtId="0" fontId="2" fillId="5" borderId="0" xfId="0" applyFont="1" applyFill="1" applyAlignment="1">
      <alignment vertical="center" wrapText="1"/>
    </xf>
    <xf numFmtId="0" fontId="6" fillId="2" borderId="0" xfId="0" applyFont="1" applyFill="1" applyAlignment="1">
      <alignment vertical="center" shrinkToFit="1"/>
    </xf>
    <xf numFmtId="0" fontId="7" fillId="2" borderId="0" xfId="0" applyFont="1" applyFill="1" applyAlignment="1"/>
    <xf numFmtId="0" fontId="7" fillId="2" borderId="0" xfId="0" applyFont="1" applyFill="1">
      <alignment vertical="center"/>
    </xf>
    <xf numFmtId="0" fontId="7" fillId="2" borderId="0" xfId="0" applyFont="1" applyFill="1" applyAlignment="1">
      <alignment vertical="center" wrapText="1"/>
    </xf>
    <xf numFmtId="0" fontId="7" fillId="2" borderId="0" xfId="0" applyFont="1" applyFill="1" applyAlignment="1">
      <alignment horizontal="justify" vertical="center" wrapText="1"/>
    </xf>
    <xf numFmtId="0" fontId="8" fillId="2" borderId="0" xfId="0" applyFont="1" applyFill="1">
      <alignment vertical="center"/>
    </xf>
    <xf numFmtId="0" fontId="8" fillId="2" borderId="0" xfId="0" applyFont="1" applyFill="1" applyAlignment="1">
      <alignment horizontal="center"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1" xfId="0" applyFont="1" applyFill="1" applyBorder="1" applyAlignment="1">
      <alignment horizontal="center" vertical="center"/>
    </xf>
    <xf numFmtId="20" fontId="8" fillId="3" borderId="1" xfId="0" applyNumberFormat="1" applyFont="1" applyFill="1" applyBorder="1" applyAlignment="1" applyProtection="1">
      <alignment horizontal="center" vertical="center"/>
      <protection locked="0"/>
    </xf>
    <xf numFmtId="20" fontId="8" fillId="3" borderId="2" xfId="0" applyNumberFormat="1" applyFont="1" applyFill="1" applyBorder="1" applyAlignment="1" applyProtection="1">
      <alignment horizontal="center" vertical="center"/>
      <protection locked="0"/>
    </xf>
    <xf numFmtId="20" fontId="8" fillId="3" borderId="17" xfId="0" applyNumberFormat="1" applyFont="1" applyFill="1" applyBorder="1" applyAlignment="1" applyProtection="1">
      <alignment horizontal="center" vertical="center"/>
      <protection locked="0"/>
    </xf>
    <xf numFmtId="20" fontId="8" fillId="3" borderId="18" xfId="0" applyNumberFormat="1" applyFont="1" applyFill="1" applyBorder="1" applyAlignment="1" applyProtection="1">
      <alignment horizontal="center" vertical="center"/>
      <protection locked="0"/>
    </xf>
    <xf numFmtId="20" fontId="8" fillId="3" borderId="5" xfId="0" applyNumberFormat="1" applyFont="1" applyFill="1" applyBorder="1" applyAlignment="1" applyProtection="1">
      <alignment horizontal="center" vertical="center"/>
      <protection locked="0"/>
    </xf>
    <xf numFmtId="20" fontId="8" fillId="2" borderId="14" xfId="0" applyNumberFormat="1" applyFont="1" applyFill="1" applyBorder="1" applyAlignment="1" applyProtection="1">
      <alignment horizontal="center" vertical="center"/>
      <protection locked="0"/>
    </xf>
    <xf numFmtId="20" fontId="8" fillId="2" borderId="15" xfId="0" applyNumberFormat="1" applyFont="1" applyFill="1" applyBorder="1" applyAlignment="1" applyProtection="1">
      <alignment horizontal="center" vertical="center"/>
      <protection locked="0"/>
    </xf>
    <xf numFmtId="20" fontId="8" fillId="2" borderId="5" xfId="0" applyNumberFormat="1"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protection locked="0"/>
    </xf>
    <xf numFmtId="20" fontId="8" fillId="2" borderId="19" xfId="0" applyNumberFormat="1" applyFont="1" applyFill="1" applyBorder="1" applyAlignment="1" applyProtection="1">
      <alignment horizontal="center" vertical="center"/>
      <protection locked="0"/>
    </xf>
    <xf numFmtId="0" fontId="8" fillId="2" borderId="12"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3" xfId="0" applyFont="1" applyFill="1" applyBorder="1" applyAlignment="1" applyProtection="1">
      <alignment horizontal="right" vertical="center"/>
      <protection locked="0"/>
    </xf>
    <xf numFmtId="0" fontId="8" fillId="2" borderId="14" xfId="0" applyFont="1" applyFill="1" applyBorder="1" applyAlignment="1" applyProtection="1">
      <alignment horizontal="right" vertical="center"/>
      <protection locked="0"/>
    </xf>
    <xf numFmtId="0" fontId="8" fillId="2" borderId="15" xfId="0" applyFont="1" applyFill="1" applyBorder="1" applyAlignment="1" applyProtection="1">
      <alignment horizontal="right" vertical="center"/>
      <protection locked="0"/>
    </xf>
    <xf numFmtId="0" fontId="8" fillId="2" borderId="16" xfId="0" applyFont="1" applyFill="1" applyBorder="1" applyAlignment="1" applyProtection="1">
      <alignment horizontal="right" vertical="center"/>
      <protection locked="0"/>
    </xf>
    <xf numFmtId="0" fontId="8" fillId="2" borderId="12" xfId="0" applyFont="1" applyFill="1" applyBorder="1" applyProtection="1">
      <alignment vertical="center"/>
      <protection locked="0"/>
    </xf>
    <xf numFmtId="0" fontId="8" fillId="2" borderId="0" xfId="0" applyFont="1" applyFill="1" applyProtection="1">
      <alignment vertical="center"/>
      <protection locked="0"/>
    </xf>
    <xf numFmtId="0" fontId="8" fillId="2" borderId="13" xfId="0" applyFont="1" applyFill="1" applyBorder="1" applyProtection="1">
      <alignment vertical="center"/>
      <protection locked="0"/>
    </xf>
    <xf numFmtId="0" fontId="8" fillId="2" borderId="14" xfId="0" applyFont="1" applyFill="1" applyBorder="1" applyProtection="1">
      <alignment vertical="center"/>
      <protection locked="0"/>
    </xf>
    <xf numFmtId="0" fontId="8" fillId="2" borderId="15" xfId="0" applyFont="1" applyFill="1" applyBorder="1" applyProtection="1">
      <alignment vertical="center"/>
      <protection locked="0"/>
    </xf>
    <xf numFmtId="0" fontId="8" fillId="2" borderId="16" xfId="0" applyFont="1" applyFill="1" applyBorder="1" applyProtection="1">
      <alignment vertical="center"/>
      <protection locked="0"/>
    </xf>
    <xf numFmtId="0" fontId="8" fillId="2" borderId="2"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5" xfId="0" applyFont="1" applyFill="1" applyBorder="1" applyAlignment="1">
      <alignment horizontal="center" vertical="center"/>
    </xf>
    <xf numFmtId="0" fontId="8" fillId="3" borderId="20"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2" borderId="12" xfId="0" applyFont="1" applyFill="1" applyBorder="1">
      <alignment vertical="center"/>
    </xf>
    <xf numFmtId="0" fontId="8" fillId="2" borderId="13" xfId="0" applyFont="1" applyFill="1" applyBorder="1">
      <alignment vertical="center"/>
    </xf>
    <xf numFmtId="20" fontId="8" fillId="2" borderId="1" xfId="0" applyNumberFormat="1" applyFont="1" applyFill="1" applyBorder="1" applyAlignment="1">
      <alignment horizontal="center" vertical="center"/>
    </xf>
    <xf numFmtId="20" fontId="8" fillId="2" borderId="2" xfId="0" applyNumberFormat="1" applyFont="1" applyFill="1" applyBorder="1" applyAlignment="1">
      <alignment horizontal="center" vertical="center"/>
    </xf>
    <xf numFmtId="20" fontId="8" fillId="2" borderId="17" xfId="0" applyNumberFormat="1" applyFont="1" applyFill="1" applyBorder="1" applyAlignment="1">
      <alignment horizontal="center" vertical="center"/>
    </xf>
    <xf numFmtId="20" fontId="8" fillId="2" borderId="18" xfId="0" applyNumberFormat="1" applyFont="1" applyFill="1" applyBorder="1" applyAlignment="1">
      <alignment horizontal="center" vertical="center"/>
    </xf>
    <xf numFmtId="20" fontId="8" fillId="2" borderId="5" xfId="0" applyNumberFormat="1"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176" fontId="8" fillId="2" borderId="17" xfId="0" applyNumberFormat="1" applyFont="1" applyFill="1" applyBorder="1" applyAlignment="1">
      <alignment horizontal="center" vertical="center"/>
    </xf>
    <xf numFmtId="176" fontId="8" fillId="2" borderId="18" xfId="0" applyNumberFormat="1" applyFont="1" applyFill="1" applyBorder="1" applyAlignment="1">
      <alignment horizontal="center" vertical="center"/>
    </xf>
    <xf numFmtId="176" fontId="8" fillId="2" borderId="5" xfId="0" applyNumberFormat="1" applyFont="1" applyFill="1" applyBorder="1" applyAlignment="1">
      <alignment horizontal="center" vertical="center"/>
    </xf>
    <xf numFmtId="0" fontId="8" fillId="2" borderId="12" xfId="0" applyFont="1" applyFill="1" applyBorder="1" applyAlignment="1">
      <alignment horizontal="right" vertical="center"/>
    </xf>
    <xf numFmtId="0" fontId="8" fillId="2" borderId="0" xfId="0" applyFont="1" applyFill="1" applyAlignment="1">
      <alignment horizontal="right" vertical="center"/>
    </xf>
    <xf numFmtId="0" fontId="8" fillId="2" borderId="13" xfId="0" applyFont="1" applyFill="1" applyBorder="1" applyAlignment="1">
      <alignment horizontal="right" vertical="center"/>
    </xf>
    <xf numFmtId="0" fontId="12" fillId="2" borderId="2" xfId="0" applyFont="1" applyFill="1" applyBorder="1" applyAlignment="1">
      <alignment horizontal="center" vertical="center" shrinkToFit="1"/>
    </xf>
    <xf numFmtId="0" fontId="12" fillId="2" borderId="5" xfId="0" applyFont="1" applyFill="1" applyBorder="1" applyAlignment="1">
      <alignment horizontal="center" vertical="center"/>
    </xf>
    <xf numFmtId="0" fontId="8" fillId="3" borderId="1"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2" borderId="0" xfId="0" applyFont="1" applyFill="1" applyBorder="1">
      <alignment vertical="center"/>
    </xf>
    <xf numFmtId="0" fontId="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3" fillId="0" borderId="0" xfId="0" applyFont="1" applyAlignment="1">
      <alignment horizontal="left" vertical="center"/>
    </xf>
    <xf numFmtId="0" fontId="13" fillId="2" borderId="0" xfId="0" applyFont="1" applyFill="1" applyAlignment="1">
      <alignment horizontal="lef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lignment vertical="center"/>
    </xf>
    <xf numFmtId="0" fontId="13" fillId="0" borderId="32" xfId="0" applyFont="1" applyBorder="1" applyAlignment="1">
      <alignment horizontal="center" vertical="center"/>
    </xf>
    <xf numFmtId="0" fontId="13" fillId="0" borderId="33" xfId="0" applyFont="1" applyBorder="1">
      <alignment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27" xfId="0" applyFont="1" applyBorder="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3" fillId="0" borderId="0" xfId="0" applyFont="1" applyAlignment="1">
      <alignment horizontal="center" vertical="center"/>
    </xf>
    <xf numFmtId="0" fontId="13" fillId="2" borderId="0" xfId="0" applyFont="1" applyFill="1" applyAlignment="1">
      <alignment horizontal="center" vertical="center"/>
    </xf>
    <xf numFmtId="0" fontId="13" fillId="2" borderId="0" xfId="0" applyFont="1" applyFill="1">
      <alignment vertical="center"/>
    </xf>
    <xf numFmtId="0" fontId="2" fillId="0" borderId="0" xfId="0" applyFont="1" applyAlignment="1">
      <alignment horizontal="left" vertical="center"/>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4" borderId="40" xfId="0" applyFont="1" applyFill="1" applyBorder="1" applyAlignment="1" applyProtection="1">
      <alignment horizontal="center" vertical="center" shrinkToFit="1"/>
      <protection locked="0"/>
    </xf>
    <xf numFmtId="0" fontId="13" fillId="4" borderId="39" xfId="0" applyFont="1" applyFill="1" applyBorder="1" applyAlignment="1" applyProtection="1">
      <alignment horizontal="center" vertical="center" shrinkToFit="1"/>
      <protection locked="0"/>
    </xf>
    <xf numFmtId="0" fontId="13" fillId="4" borderId="41" xfId="0" applyFont="1" applyFill="1" applyBorder="1" applyAlignment="1" applyProtection="1">
      <alignment horizontal="center" vertical="center" shrinkToFit="1"/>
      <protection locked="0"/>
    </xf>
    <xf numFmtId="0" fontId="13" fillId="4" borderId="42" xfId="0" applyFont="1" applyFill="1" applyBorder="1" applyAlignment="1" applyProtection="1">
      <alignment horizontal="center" vertical="center" shrinkToFit="1"/>
      <protection locked="0"/>
    </xf>
    <xf numFmtId="0" fontId="13" fillId="4" borderId="43" xfId="0" applyFont="1" applyFill="1" applyBorder="1" applyAlignment="1" applyProtection="1">
      <alignment horizontal="center" vertical="center" shrinkToFit="1"/>
      <protection locked="0"/>
    </xf>
    <xf numFmtId="0" fontId="13" fillId="4" borderId="44" xfId="0" applyFont="1" applyFill="1" applyBorder="1" applyAlignment="1" applyProtection="1">
      <alignment horizontal="center" vertical="center" shrinkToFit="1"/>
      <protection locked="0"/>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6" fillId="0" borderId="0" xfId="0" applyFont="1">
      <alignment vertical="center"/>
    </xf>
    <xf numFmtId="0" fontId="2" fillId="0" borderId="0" xfId="0" applyFont="1" applyAlignment="1">
      <alignment vertical="center" textRotation="90"/>
    </xf>
    <xf numFmtId="0" fontId="13" fillId="0" borderId="48"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4" borderId="49" xfId="0"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center" vertical="center" shrinkToFit="1"/>
      <protection locked="0"/>
    </xf>
    <xf numFmtId="0" fontId="13" fillId="4" borderId="50" xfId="0" applyFont="1" applyFill="1" applyBorder="1" applyAlignment="1" applyProtection="1">
      <alignment horizontal="center" vertical="center" shrinkToFit="1"/>
      <protection locked="0"/>
    </xf>
    <xf numFmtId="0" fontId="13" fillId="4" borderId="51" xfId="0" applyFont="1" applyFill="1" applyBorder="1" applyAlignment="1" applyProtection="1">
      <alignment horizontal="center" vertical="center" shrinkToFit="1"/>
      <protection locked="0"/>
    </xf>
    <xf numFmtId="0" fontId="13" fillId="4" borderId="52" xfId="0"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3" fillId="4" borderId="53" xfId="0" applyFont="1" applyFill="1" applyBorder="1" applyAlignment="1" applyProtection="1">
      <alignment horizontal="center" vertical="center" shrinkToFit="1"/>
      <protection locked="0"/>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4" borderId="56" xfId="0" applyFont="1" applyFill="1" applyBorder="1" applyAlignment="1" applyProtection="1">
      <alignment horizontal="center" vertical="center" shrinkToFit="1"/>
      <protection locked="0"/>
    </xf>
    <xf numFmtId="0" fontId="13" fillId="4" borderId="55" xfId="0" applyFont="1" applyFill="1" applyBorder="1" applyAlignment="1" applyProtection="1">
      <alignment horizontal="center" vertical="center" shrinkToFit="1"/>
      <protection locked="0"/>
    </xf>
    <xf numFmtId="0" fontId="13" fillId="4" borderId="57" xfId="0" applyFont="1" applyFill="1" applyBorder="1" applyAlignment="1" applyProtection="1">
      <alignment horizontal="center" vertical="center" shrinkToFit="1"/>
      <protection locked="0"/>
    </xf>
    <xf numFmtId="0" fontId="13" fillId="4" borderId="58" xfId="0" applyFont="1" applyFill="1" applyBorder="1" applyAlignment="1" applyProtection="1">
      <alignment horizontal="center" vertical="center" shrinkToFit="1"/>
      <protection locked="0"/>
    </xf>
    <xf numFmtId="0" fontId="13" fillId="4" borderId="59" xfId="0" applyFont="1" applyFill="1" applyBorder="1" applyAlignment="1" applyProtection="1">
      <alignment horizontal="center" vertical="center" shrinkToFit="1"/>
      <protection locked="0"/>
    </xf>
    <xf numFmtId="0" fontId="13" fillId="4" borderId="60"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13" fillId="4" borderId="56"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center" wrapText="1"/>
      <protection locked="0"/>
    </xf>
    <xf numFmtId="0" fontId="13" fillId="4" borderId="57" xfId="0" applyFont="1" applyFill="1" applyBorder="1" applyAlignment="1" applyProtection="1">
      <alignment horizontal="center" vertical="center" wrapText="1"/>
      <protection locked="0"/>
    </xf>
    <xf numFmtId="0" fontId="13" fillId="4" borderId="58" xfId="0" applyFont="1" applyFill="1" applyBorder="1" applyAlignment="1" applyProtection="1">
      <alignment horizontal="center" vertical="center" wrapText="1"/>
      <protection locked="0"/>
    </xf>
    <xf numFmtId="0" fontId="13" fillId="4" borderId="59" xfId="0" applyFont="1" applyFill="1" applyBorder="1" applyAlignment="1" applyProtection="1">
      <alignment horizontal="center" vertical="center" wrapText="1"/>
      <protection locked="0"/>
    </xf>
    <xf numFmtId="0" fontId="13" fillId="4" borderId="60" xfId="0" applyFont="1" applyFill="1" applyBorder="1" applyAlignment="1" applyProtection="1">
      <alignment horizontal="center" vertical="center" wrapText="1"/>
      <protection locked="0"/>
    </xf>
    <xf numFmtId="0" fontId="14" fillId="0" borderId="0" xfId="0" applyFont="1" applyAlignment="1">
      <alignment horizontal="left" vertical="center"/>
    </xf>
    <xf numFmtId="20" fontId="13" fillId="2" borderId="0" xfId="0" applyNumberFormat="1" applyFont="1" applyFill="1">
      <alignment vertical="center"/>
    </xf>
    <xf numFmtId="0" fontId="2" fillId="0" borderId="61" xfId="0" applyFont="1" applyBorder="1" applyAlignment="1">
      <alignment horizontal="center" vertical="center" wrapText="1"/>
    </xf>
    <xf numFmtId="0" fontId="2" fillId="0" borderId="11" xfId="0" applyFont="1" applyBorder="1" applyAlignment="1">
      <alignment horizontal="center" vertical="center" wrapText="1"/>
    </xf>
    <xf numFmtId="0" fontId="13" fillId="4" borderId="62" xfId="0" applyFont="1" applyFill="1" applyBorder="1" applyAlignment="1" applyProtection="1">
      <alignment horizontal="center" vertical="center" wrapText="1"/>
      <protection locked="0"/>
    </xf>
    <xf numFmtId="0" fontId="13" fillId="6" borderId="11" xfId="0"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3" fillId="6" borderId="63"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13" fillId="6" borderId="64" xfId="0" applyFont="1" applyFill="1" applyBorder="1" applyAlignment="1" applyProtection="1">
      <alignment horizontal="center" vertical="center" wrapText="1"/>
      <protection locked="0"/>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4" borderId="67" xfId="0" applyFont="1" applyFill="1" applyBorder="1" applyAlignment="1" applyProtection="1">
      <alignment horizontal="center" vertical="center" wrapText="1"/>
      <protection locked="0"/>
    </xf>
    <xf numFmtId="0" fontId="13" fillId="4" borderId="66" xfId="0" applyFont="1" applyFill="1" applyBorder="1" applyAlignment="1" applyProtection="1">
      <alignment horizontal="center" vertical="center" wrapText="1"/>
      <protection locked="0"/>
    </xf>
    <xf numFmtId="0" fontId="13" fillId="4" borderId="68" xfId="0" applyFont="1" applyFill="1" applyBorder="1" applyAlignment="1" applyProtection="1">
      <alignment horizontal="center" vertical="center" wrapText="1"/>
      <protection locked="0"/>
    </xf>
    <xf numFmtId="0" fontId="13" fillId="4" borderId="69" xfId="0" applyFont="1" applyFill="1" applyBorder="1" applyAlignment="1" applyProtection="1">
      <alignment horizontal="center" vertical="center" wrapText="1"/>
      <protection locked="0"/>
    </xf>
    <xf numFmtId="0" fontId="13" fillId="4" borderId="70" xfId="0" applyFont="1" applyFill="1" applyBorder="1" applyAlignment="1" applyProtection="1">
      <alignment horizontal="center" vertical="center" wrapText="1"/>
      <protection locked="0"/>
    </xf>
    <xf numFmtId="0" fontId="13" fillId="4" borderId="71"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13" fillId="4" borderId="49"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0" xfId="0" applyFont="1" applyFill="1" applyBorder="1" applyAlignment="1" applyProtection="1">
      <alignment horizontal="center" vertical="center" wrapText="1"/>
      <protection locked="0"/>
    </xf>
    <xf numFmtId="0" fontId="13" fillId="4" borderId="51" xfId="0" applyFont="1" applyFill="1" applyBorder="1" applyAlignment="1" applyProtection="1">
      <alignment horizontal="center" vertical="center" wrapText="1"/>
      <protection locked="0"/>
    </xf>
    <xf numFmtId="0" fontId="13" fillId="4" borderId="52" xfId="0" applyFont="1" applyFill="1" applyBorder="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4" borderId="53" xfId="0" applyFont="1" applyFill="1" applyBorder="1" applyAlignment="1" applyProtection="1">
      <alignment horizontal="center" vertical="center" wrapText="1"/>
      <protection locked="0"/>
    </xf>
    <xf numFmtId="0" fontId="14" fillId="0" borderId="0" xfId="0" applyFont="1" applyAlignment="1">
      <alignment horizontal="right" vertical="center"/>
    </xf>
    <xf numFmtId="0" fontId="13" fillId="3" borderId="67" xfId="0" applyFont="1" applyFill="1" applyBorder="1" applyAlignment="1" applyProtection="1">
      <alignment horizontal="left" vertical="center" shrinkToFit="1"/>
      <protection locked="0"/>
    </xf>
    <xf numFmtId="0" fontId="13" fillId="3" borderId="66" xfId="0" applyFont="1" applyFill="1" applyBorder="1" applyAlignment="1" applyProtection="1">
      <alignment horizontal="left" vertical="center" shrinkToFit="1"/>
      <protection locked="0"/>
    </xf>
    <xf numFmtId="0" fontId="13" fillId="3" borderId="68" xfId="0" applyFont="1" applyFill="1" applyBorder="1" applyAlignment="1" applyProtection="1">
      <alignment horizontal="left" vertical="center" shrinkToFit="1"/>
      <protection locked="0"/>
    </xf>
    <xf numFmtId="0" fontId="13" fillId="3" borderId="69" xfId="0" applyFont="1" applyFill="1" applyBorder="1" applyAlignment="1" applyProtection="1">
      <alignment horizontal="left" vertical="center" shrinkToFit="1"/>
      <protection locked="0"/>
    </xf>
    <xf numFmtId="0" fontId="13" fillId="3" borderId="70" xfId="0" applyFont="1" applyFill="1" applyBorder="1" applyAlignment="1" applyProtection="1">
      <alignment horizontal="left" vertical="center" shrinkToFit="1"/>
      <protection locked="0"/>
    </xf>
    <xf numFmtId="0" fontId="13" fillId="3" borderId="71" xfId="0" applyFont="1" applyFill="1" applyBorder="1" applyAlignment="1" applyProtection="1">
      <alignment horizontal="left" vertical="center" shrinkToFit="1"/>
      <protection locked="0"/>
    </xf>
    <xf numFmtId="0" fontId="13" fillId="3" borderId="49"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50" xfId="0" applyFont="1" applyFill="1" applyBorder="1" applyAlignment="1" applyProtection="1">
      <alignment horizontal="left" vertical="center" shrinkToFit="1"/>
      <protection locked="0"/>
    </xf>
    <xf numFmtId="0" fontId="13" fillId="3" borderId="51" xfId="0" applyFont="1" applyFill="1" applyBorder="1" applyAlignment="1" applyProtection="1">
      <alignment horizontal="left" vertical="center" shrinkToFit="1"/>
      <protection locked="0"/>
    </xf>
    <xf numFmtId="0" fontId="13" fillId="3" borderId="52" xfId="0" applyFont="1" applyFill="1" applyBorder="1" applyAlignment="1" applyProtection="1">
      <alignment horizontal="left" vertical="center" shrinkToFit="1"/>
      <protection locked="0"/>
    </xf>
    <xf numFmtId="0" fontId="13" fillId="3" borderId="0" xfId="0" applyFont="1" applyFill="1" applyAlignment="1" applyProtection="1">
      <alignment horizontal="left" vertical="center" shrinkToFit="1"/>
      <protection locked="0"/>
    </xf>
    <xf numFmtId="0" fontId="13" fillId="3" borderId="53" xfId="0" applyFont="1" applyFill="1" applyBorder="1" applyAlignment="1" applyProtection="1">
      <alignment horizontal="left" vertical="center" shrinkToFit="1"/>
      <protection locked="0"/>
    </xf>
    <xf numFmtId="0" fontId="13" fillId="3" borderId="56" xfId="0" applyFont="1" applyFill="1" applyBorder="1" applyAlignment="1" applyProtection="1">
      <alignment horizontal="left" vertical="center" shrinkToFit="1"/>
      <protection locked="0"/>
    </xf>
    <xf numFmtId="0" fontId="13" fillId="3" borderId="55" xfId="0" applyFont="1" applyFill="1" applyBorder="1" applyAlignment="1" applyProtection="1">
      <alignment horizontal="left" vertical="center" shrinkToFit="1"/>
      <protection locked="0"/>
    </xf>
    <xf numFmtId="0" fontId="13" fillId="3" borderId="57" xfId="0" applyFont="1" applyFill="1" applyBorder="1" applyAlignment="1" applyProtection="1">
      <alignment horizontal="left" vertical="center" shrinkToFit="1"/>
      <protection locked="0"/>
    </xf>
    <xf numFmtId="0" fontId="13" fillId="3" borderId="58" xfId="0" applyFont="1" applyFill="1" applyBorder="1" applyAlignment="1" applyProtection="1">
      <alignment horizontal="left" vertical="center" shrinkToFit="1"/>
      <protection locked="0"/>
    </xf>
    <xf numFmtId="0" fontId="13" fillId="3" borderId="59" xfId="0" applyFont="1" applyFill="1" applyBorder="1" applyAlignment="1" applyProtection="1">
      <alignment horizontal="left" vertical="center" shrinkToFit="1"/>
      <protection locked="0"/>
    </xf>
    <xf numFmtId="0" fontId="13" fillId="3" borderId="60" xfId="0" applyFont="1" applyFill="1" applyBorder="1" applyAlignment="1" applyProtection="1">
      <alignment horizontal="left" vertical="center" shrinkToFit="1"/>
      <protection locked="0"/>
    </xf>
    <xf numFmtId="0" fontId="15" fillId="0" borderId="67" xfId="0" applyFont="1" applyBorder="1">
      <alignment vertical="center"/>
    </xf>
    <xf numFmtId="0" fontId="15" fillId="0" borderId="72" xfId="0" applyFont="1" applyBorder="1">
      <alignment vertical="center"/>
    </xf>
    <xf numFmtId="0" fontId="15" fillId="0" borderId="73" xfId="0" applyFont="1" applyBorder="1">
      <alignment vertical="center"/>
    </xf>
    <xf numFmtId="0" fontId="15" fillId="0" borderId="69" xfId="0" applyFont="1" applyBorder="1">
      <alignment vertical="center"/>
    </xf>
    <xf numFmtId="0" fontId="15" fillId="0" borderId="70" xfId="0" applyFont="1" applyBorder="1">
      <alignment vertical="center"/>
    </xf>
    <xf numFmtId="0" fontId="15" fillId="0" borderId="66" xfId="0" applyFont="1" applyBorder="1">
      <alignment vertical="center"/>
    </xf>
    <xf numFmtId="0" fontId="15" fillId="0" borderId="74" xfId="0" applyFont="1" applyBorder="1">
      <alignment vertical="center"/>
    </xf>
    <xf numFmtId="0" fontId="15" fillId="0" borderId="75" xfId="0" applyFont="1" applyBorder="1">
      <alignment vertical="center"/>
    </xf>
    <xf numFmtId="0" fontId="15" fillId="0" borderId="71" xfId="0" applyFont="1" applyBorder="1">
      <alignment vertical="center"/>
    </xf>
    <xf numFmtId="0" fontId="15" fillId="0" borderId="49" xfId="0" applyFont="1" applyBorder="1">
      <alignment vertical="center"/>
    </xf>
    <xf numFmtId="0" fontId="15" fillId="0" borderId="76" xfId="0" applyFont="1" applyBorder="1">
      <alignment vertical="center"/>
    </xf>
    <xf numFmtId="0" fontId="15" fillId="0" borderId="50" xfId="0" applyFont="1" applyBorder="1">
      <alignment vertical="center"/>
    </xf>
    <xf numFmtId="0" fontId="15" fillId="0" borderId="51" xfId="0" applyFont="1" applyBorder="1">
      <alignment vertical="center"/>
    </xf>
    <xf numFmtId="0" fontId="15" fillId="0" borderId="52" xfId="0" applyFont="1" applyBorder="1">
      <alignment vertical="center"/>
    </xf>
    <xf numFmtId="0" fontId="15" fillId="0" borderId="0" xfId="0" applyFont="1" applyBorder="1">
      <alignment vertical="center"/>
    </xf>
    <xf numFmtId="0" fontId="15" fillId="0" borderId="77" xfId="0" applyFont="1" applyBorder="1">
      <alignment vertical="center"/>
    </xf>
    <xf numFmtId="0" fontId="15" fillId="0" borderId="78" xfId="0" applyFont="1" applyBorder="1">
      <alignment vertical="center"/>
    </xf>
    <xf numFmtId="0" fontId="15" fillId="0" borderId="79" xfId="0" applyFont="1" applyBorder="1">
      <alignment vertical="center"/>
    </xf>
    <xf numFmtId="0" fontId="15" fillId="0" borderId="53" xfId="0" applyFont="1" applyBorder="1">
      <alignment vertical="center"/>
    </xf>
    <xf numFmtId="0" fontId="16" fillId="0" borderId="49" xfId="0" applyFont="1" applyBorder="1">
      <alignment vertical="center"/>
    </xf>
    <xf numFmtId="0" fontId="16" fillId="0" borderId="76" xfId="0" applyFont="1" applyBorder="1">
      <alignment vertical="center"/>
    </xf>
    <xf numFmtId="0" fontId="16" fillId="0" borderId="77" xfId="0" applyFont="1" applyBorder="1">
      <alignment vertical="center"/>
    </xf>
    <xf numFmtId="0" fontId="16" fillId="0" borderId="51" xfId="0" applyFont="1" applyBorder="1">
      <alignment vertical="center"/>
    </xf>
    <xf numFmtId="0" fontId="16" fillId="0" borderId="52" xfId="0" applyFont="1" applyBorder="1">
      <alignment vertical="center"/>
    </xf>
    <xf numFmtId="0" fontId="16" fillId="0" borderId="0" xfId="0" applyFont="1" applyBorder="1">
      <alignment vertical="center"/>
    </xf>
    <xf numFmtId="0" fontId="16" fillId="0" borderId="50" xfId="0" applyFont="1" applyBorder="1">
      <alignment vertical="center"/>
    </xf>
    <xf numFmtId="0" fontId="16" fillId="0" borderId="78" xfId="0" applyFont="1" applyBorder="1">
      <alignment vertical="center"/>
    </xf>
    <xf numFmtId="0" fontId="16" fillId="0" borderId="79" xfId="0" applyFont="1" applyBorder="1">
      <alignment vertical="center"/>
    </xf>
    <xf numFmtId="0" fontId="16" fillId="0" borderId="53" xfId="0" applyFont="1" applyBorder="1">
      <alignment vertical="center"/>
    </xf>
    <xf numFmtId="0" fontId="13" fillId="0" borderId="0" xfId="0" applyFont="1" applyAlignment="1">
      <alignment horizontal="right" vertical="center"/>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6" fillId="0" borderId="82" xfId="0" applyFont="1" applyBorder="1">
      <alignment vertical="center"/>
    </xf>
    <xf numFmtId="0" fontId="16" fillId="0" borderId="83" xfId="0" applyFont="1" applyBorder="1">
      <alignment vertical="center"/>
    </xf>
    <xf numFmtId="0" fontId="16" fillId="0" borderId="84" xfId="0" applyFont="1" applyBorder="1" applyAlignment="1">
      <alignment horizontal="center" vertical="center"/>
    </xf>
    <xf numFmtId="0" fontId="16" fillId="0" borderId="85" xfId="0" applyFont="1" applyBorder="1">
      <alignment vertical="center"/>
    </xf>
    <xf numFmtId="0" fontId="16" fillId="0" borderId="86" xfId="0" applyFont="1" applyBorder="1" applyAlignment="1">
      <alignment horizontal="center" vertical="center"/>
    </xf>
    <xf numFmtId="0" fontId="16" fillId="0" borderId="81" xfId="0" applyFont="1" applyBorder="1">
      <alignment vertical="center"/>
    </xf>
    <xf numFmtId="0" fontId="16" fillId="0" borderId="81"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lignment vertical="center"/>
    </xf>
    <xf numFmtId="0" fontId="16"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177" fontId="13" fillId="0" borderId="0" xfId="0" applyNumberFormat="1" applyFont="1" applyAlignment="1">
      <alignment horizontal="center" vertical="center"/>
    </xf>
    <xf numFmtId="0" fontId="13" fillId="0" borderId="94" xfId="0" applyFont="1" applyBorder="1">
      <alignment vertical="center"/>
    </xf>
    <xf numFmtId="0" fontId="13" fillId="0" borderId="95" xfId="0" applyFont="1" applyBorder="1" applyAlignment="1">
      <alignment horizontal="center" vertical="center"/>
    </xf>
    <xf numFmtId="0" fontId="7" fillId="0" borderId="96" xfId="0" applyFont="1" applyBorder="1" applyAlignment="1">
      <alignment horizontal="center" vertical="center"/>
    </xf>
    <xf numFmtId="0" fontId="7" fillId="0" borderId="58" xfId="0" applyFont="1" applyBorder="1" applyAlignment="1">
      <alignment horizontal="center" vertical="center" wrapText="1"/>
    </xf>
    <xf numFmtId="178" fontId="13" fillId="4" borderId="56" xfId="0" applyNumberFormat="1" applyFont="1" applyFill="1" applyBorder="1" applyAlignment="1" applyProtection="1">
      <alignment horizontal="center" vertical="center" shrinkToFit="1"/>
      <protection locked="0"/>
    </xf>
    <xf numFmtId="178" fontId="13" fillId="0" borderId="97" xfId="0" applyNumberFormat="1" applyFont="1" applyBorder="1" applyAlignment="1">
      <alignment horizontal="center" vertical="center" shrinkToFit="1"/>
    </xf>
    <xf numFmtId="178" fontId="13" fillId="0" borderId="36" xfId="0" applyNumberFormat="1" applyFont="1" applyBorder="1" applyAlignment="1">
      <alignment horizontal="center" vertical="center" shrinkToFit="1"/>
    </xf>
    <xf numFmtId="178" fontId="13" fillId="4" borderId="98" xfId="0" applyNumberFormat="1" applyFont="1" applyFill="1" applyBorder="1" applyAlignment="1" applyProtection="1">
      <alignment horizontal="center" vertical="center" shrinkToFit="1"/>
      <protection locked="0"/>
    </xf>
    <xf numFmtId="178" fontId="13" fillId="0" borderId="99" xfId="0" applyNumberFormat="1" applyFont="1" applyBorder="1" applyAlignment="1">
      <alignment horizontal="center" vertical="center" shrinkToFit="1"/>
    </xf>
    <xf numFmtId="178" fontId="13" fillId="4" borderId="100" xfId="0" applyNumberFormat="1" applyFont="1" applyFill="1" applyBorder="1" applyAlignment="1" applyProtection="1">
      <alignment horizontal="center" vertical="center" shrinkToFit="1"/>
      <protection locked="0"/>
    </xf>
    <xf numFmtId="178" fontId="7" fillId="3" borderId="101" xfId="0" applyNumberFormat="1" applyFont="1" applyFill="1" applyBorder="1" applyAlignment="1" applyProtection="1">
      <alignment horizontal="center" vertical="center" shrinkToFit="1"/>
      <protection locked="0"/>
    </xf>
    <xf numFmtId="178" fontId="7" fillId="3" borderId="102" xfId="0" applyNumberFormat="1" applyFont="1" applyFill="1" applyBorder="1" applyAlignment="1" applyProtection="1">
      <alignment horizontal="center" vertical="center" shrinkToFit="1"/>
      <protection locked="0"/>
    </xf>
    <xf numFmtId="178" fontId="7" fillId="0" borderId="102" xfId="0" applyNumberFormat="1" applyFont="1" applyBorder="1" applyAlignment="1">
      <alignment horizontal="center" vertical="center" shrinkToFit="1"/>
    </xf>
    <xf numFmtId="178" fontId="7" fillId="0" borderId="103" xfId="0" applyNumberFormat="1" applyFont="1" applyBorder="1" applyAlignment="1">
      <alignment horizontal="center" vertical="center" shrinkToFit="1"/>
    </xf>
    <xf numFmtId="0" fontId="13" fillId="0" borderId="104"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178" fontId="13" fillId="0" borderId="105" xfId="0" applyNumberFormat="1" applyFont="1" applyBorder="1" applyAlignment="1">
      <alignment horizontal="center" vertical="center" shrinkToFit="1"/>
    </xf>
    <xf numFmtId="178" fontId="13" fillId="0" borderId="46" xfId="0" applyNumberFormat="1" applyFont="1" applyBorder="1" applyAlignment="1">
      <alignment horizontal="center" vertical="center" shrinkToFit="1"/>
    </xf>
    <xf numFmtId="178" fontId="13" fillId="4" borderId="106" xfId="0" applyNumberFormat="1" applyFont="1" applyFill="1" applyBorder="1" applyAlignment="1" applyProtection="1">
      <alignment horizontal="center" vertical="center" shrinkToFit="1"/>
      <protection locked="0"/>
    </xf>
    <xf numFmtId="178" fontId="13" fillId="0" borderId="107" xfId="0" applyNumberFormat="1" applyFont="1" applyBorder="1" applyAlignment="1">
      <alignment horizontal="center" vertical="center" shrinkToFit="1"/>
    </xf>
    <xf numFmtId="178" fontId="13" fillId="4" borderId="108" xfId="0" applyNumberFormat="1" applyFont="1" applyFill="1" applyBorder="1" applyAlignment="1" applyProtection="1">
      <alignment horizontal="center" vertical="center" shrinkToFit="1"/>
      <protection locked="0"/>
    </xf>
    <xf numFmtId="178" fontId="7" fillId="3" borderId="45" xfId="0" applyNumberFormat="1" applyFont="1" applyFill="1" applyBorder="1" applyAlignment="1" applyProtection="1">
      <alignment horizontal="center" vertical="center" shrinkToFit="1"/>
      <protection locked="0"/>
    </xf>
    <xf numFmtId="178" fontId="7" fillId="3" borderId="46" xfId="0" applyNumberFormat="1" applyFont="1" applyFill="1" applyBorder="1" applyAlignment="1" applyProtection="1">
      <alignment horizontal="center" vertical="center" shrinkToFit="1"/>
      <protection locked="0"/>
    </xf>
    <xf numFmtId="178" fontId="7" fillId="0" borderId="46" xfId="0" applyNumberFormat="1" applyFont="1" applyBorder="1" applyAlignment="1">
      <alignment horizontal="center" vertical="center" shrinkToFit="1"/>
    </xf>
    <xf numFmtId="178" fontId="7" fillId="0" borderId="47" xfId="0" applyNumberFormat="1" applyFont="1" applyBorder="1" applyAlignment="1">
      <alignment horizontal="center" vertical="center" shrinkToFit="1"/>
    </xf>
    <xf numFmtId="0" fontId="14" fillId="3" borderId="0" xfId="0" applyFont="1" applyFill="1" applyAlignment="1" applyProtection="1">
      <alignment horizontal="center" vertical="center"/>
      <protection locked="0"/>
    </xf>
    <xf numFmtId="0" fontId="14" fillId="2" borderId="0" xfId="0" applyFont="1" applyFill="1">
      <alignment vertical="center"/>
    </xf>
    <xf numFmtId="0" fontId="14" fillId="0" borderId="0" xfId="0" applyFont="1" applyAlignment="1">
      <alignment horizontal="center" vertical="center"/>
    </xf>
    <xf numFmtId="0" fontId="13"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wrapText="1"/>
    </xf>
    <xf numFmtId="178" fontId="13" fillId="4" borderId="112" xfId="0" applyNumberFormat="1" applyFont="1" applyFill="1" applyBorder="1" applyAlignment="1" applyProtection="1">
      <alignment horizontal="center" vertical="center" shrinkToFit="1"/>
      <protection locked="0"/>
    </xf>
    <xf numFmtId="178" fontId="13" fillId="0" borderId="113" xfId="0" applyNumberFormat="1" applyFont="1" applyBorder="1" applyAlignment="1">
      <alignment horizontal="center" vertical="center" shrinkToFit="1"/>
    </xf>
    <xf numFmtId="178" fontId="13" fillId="0" borderId="92" xfId="0" applyNumberFormat="1" applyFont="1" applyBorder="1" applyAlignment="1">
      <alignment horizontal="center" vertical="center" shrinkToFit="1"/>
    </xf>
    <xf numFmtId="178" fontId="13" fillId="4" borderId="114" xfId="0" applyNumberFormat="1" applyFont="1" applyFill="1" applyBorder="1" applyAlignment="1" applyProtection="1">
      <alignment horizontal="center" vertical="center" shrinkToFit="1"/>
      <protection locked="0"/>
    </xf>
    <xf numFmtId="178" fontId="13" fillId="0" borderId="115" xfId="0" applyNumberFormat="1" applyFont="1" applyBorder="1" applyAlignment="1">
      <alignment horizontal="center" vertical="center" shrinkToFit="1"/>
    </xf>
    <xf numFmtId="178" fontId="13" fillId="4" borderId="116" xfId="0" applyNumberFormat="1" applyFont="1" applyFill="1" applyBorder="1" applyAlignment="1" applyProtection="1">
      <alignment horizontal="center" vertical="center" shrinkToFit="1"/>
      <protection locked="0"/>
    </xf>
    <xf numFmtId="178" fontId="7" fillId="3" borderId="91" xfId="0" applyNumberFormat="1" applyFont="1" applyFill="1" applyBorder="1" applyAlignment="1" applyProtection="1">
      <alignment horizontal="center" vertical="center" shrinkToFit="1"/>
      <protection locked="0"/>
    </xf>
    <xf numFmtId="178" fontId="7" fillId="3" borderId="92" xfId="0" applyNumberFormat="1" applyFont="1" applyFill="1" applyBorder="1" applyAlignment="1" applyProtection="1">
      <alignment horizontal="center" vertical="center" shrinkToFit="1"/>
      <protection locked="0"/>
    </xf>
    <xf numFmtId="178" fontId="7" fillId="3" borderId="110" xfId="0" applyNumberFormat="1" applyFont="1" applyFill="1" applyBorder="1" applyAlignment="1" applyProtection="1">
      <alignment horizontal="center" vertical="center" shrinkToFit="1"/>
      <protection locked="0"/>
    </xf>
    <xf numFmtId="178" fontId="7" fillId="0" borderId="110" xfId="0" applyNumberFormat="1" applyFont="1" applyBorder="1" applyAlignment="1">
      <alignment horizontal="center" vertical="center" shrinkToFit="1"/>
    </xf>
    <xf numFmtId="178" fontId="7" fillId="0" borderId="93" xfId="0" applyNumberFormat="1" applyFont="1" applyBorder="1" applyAlignment="1">
      <alignment horizontal="center" vertical="center" shrinkToFit="1"/>
    </xf>
    <xf numFmtId="177" fontId="13" fillId="0" borderId="0" xfId="0" applyNumberFormat="1" applyFont="1">
      <alignment vertical="center"/>
    </xf>
    <xf numFmtId="0" fontId="13"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wrapText="1"/>
    </xf>
    <xf numFmtId="178" fontId="13" fillId="4" borderId="120" xfId="0" applyNumberFormat="1" applyFont="1" applyFill="1" applyBorder="1" applyAlignment="1" applyProtection="1">
      <alignment horizontal="center" vertical="center" shrinkToFit="1"/>
      <protection locked="0"/>
    </xf>
    <xf numFmtId="178" fontId="7" fillId="3" borderId="36" xfId="0" applyNumberFormat="1" applyFont="1" applyFill="1" applyBorder="1" applyAlignment="1" applyProtection="1">
      <alignment horizontal="center" vertical="center" shrinkToFit="1"/>
      <protection locked="0"/>
    </xf>
    <xf numFmtId="178" fontId="7" fillId="3" borderId="118" xfId="0" applyNumberFormat="1" applyFont="1" applyFill="1" applyBorder="1" applyAlignment="1" applyProtection="1">
      <alignment horizontal="center" vertical="center" shrinkToFit="1"/>
      <protection locked="0"/>
    </xf>
    <xf numFmtId="178" fontId="7" fillId="0" borderId="37" xfId="0" applyNumberFormat="1" applyFont="1" applyBorder="1" applyAlignment="1">
      <alignment horizontal="center" vertical="center" shrinkToFit="1"/>
    </xf>
    <xf numFmtId="0" fontId="14" fillId="2" borderId="0" xfId="0" applyFont="1" applyFill="1" applyAlignment="1">
      <alignment horizontal="center" vertical="center"/>
    </xf>
    <xf numFmtId="20" fontId="13" fillId="0" borderId="0" xfId="0" applyNumberFormat="1" applyFont="1">
      <alignment vertical="center"/>
    </xf>
    <xf numFmtId="0" fontId="13" fillId="0" borderId="104" xfId="0" quotePrefix="1" applyFont="1" applyBorder="1">
      <alignment vertical="center"/>
    </xf>
    <xf numFmtId="0" fontId="13" fillId="3" borderId="1" xfId="0" applyFont="1" applyFill="1" applyBorder="1" applyAlignment="1" applyProtection="1">
      <alignment horizontal="center" vertical="center"/>
      <protection locked="0"/>
    </xf>
    <xf numFmtId="0" fontId="13" fillId="0" borderId="0" xfId="0" applyFont="1" applyProtection="1">
      <alignment vertical="center"/>
      <protection locked="0"/>
    </xf>
    <xf numFmtId="20" fontId="13" fillId="2" borderId="0" xfId="0" applyNumberFormat="1" applyFont="1" applyFill="1" applyProtection="1">
      <alignment vertical="center"/>
      <protection locked="0"/>
    </xf>
    <xf numFmtId="0" fontId="13" fillId="2" borderId="104" xfId="0" applyFont="1" applyFill="1" applyBorder="1">
      <alignment vertical="center"/>
    </xf>
    <xf numFmtId="0" fontId="13" fillId="5" borderId="104" xfId="0" applyFont="1" applyFill="1" applyBorder="1">
      <alignment vertical="center"/>
    </xf>
    <xf numFmtId="0" fontId="14" fillId="4" borderId="0" xfId="0" applyFont="1" applyFill="1" applyAlignment="1" applyProtection="1">
      <alignment horizontal="center" vertical="center" shrinkToFit="1"/>
      <protection locked="0"/>
    </xf>
    <xf numFmtId="0" fontId="14" fillId="6" borderId="0" xfId="0" applyFont="1" applyFill="1" applyAlignment="1" applyProtection="1">
      <alignment horizontal="center" vertical="center" shrinkToFit="1"/>
      <protection locked="0"/>
    </xf>
    <xf numFmtId="0" fontId="7" fillId="0" borderId="0" xfId="0" applyFont="1" applyAlignment="1">
      <alignment horizontal="left" vertical="center"/>
    </xf>
    <xf numFmtId="0" fontId="13" fillId="2" borderId="0" xfId="0" applyFont="1" applyFill="1" applyProtection="1">
      <alignment vertical="center"/>
      <protection locked="0"/>
    </xf>
    <xf numFmtId="0" fontId="7" fillId="0" borderId="0" xfId="0" applyFont="1">
      <alignment vertical="center"/>
    </xf>
    <xf numFmtId="178" fontId="7" fillId="3" borderId="35" xfId="0" applyNumberFormat="1" applyFont="1" applyFill="1" applyBorder="1" applyAlignment="1" applyProtection="1">
      <alignment horizontal="center" vertical="center" shrinkToFit="1"/>
      <protection locked="0"/>
    </xf>
    <xf numFmtId="0" fontId="13" fillId="3" borderId="121" xfId="0" applyFont="1" applyFill="1" applyBorder="1" applyAlignment="1" applyProtection="1">
      <alignment horizontal="center" vertical="center"/>
      <protection locked="0"/>
    </xf>
    <xf numFmtId="0" fontId="13" fillId="0" borderId="122" xfId="0" applyFont="1" applyBorder="1">
      <alignment vertical="center"/>
    </xf>
    <xf numFmtId="178" fontId="7" fillId="3" borderId="123" xfId="0" applyNumberFormat="1" applyFont="1" applyFill="1" applyBorder="1" applyAlignment="1" applyProtection="1">
      <alignment horizontal="center" vertical="center" shrinkToFit="1"/>
      <protection locked="0"/>
    </xf>
    <xf numFmtId="178" fontId="7" fillId="3" borderId="124" xfId="0" applyNumberFormat="1" applyFont="1" applyFill="1" applyBorder="1" applyAlignment="1" applyProtection="1">
      <alignment horizontal="center" vertical="center" shrinkToFit="1"/>
      <protection locked="0"/>
    </xf>
    <xf numFmtId="178" fontId="7" fillId="0" borderId="125" xfId="0" applyNumberFormat="1" applyFont="1" applyBorder="1" applyAlignment="1">
      <alignment horizontal="center" vertical="center" shrinkToFit="1"/>
    </xf>
    <xf numFmtId="0" fontId="13" fillId="3" borderId="96" xfId="0" applyFont="1" applyFill="1" applyBorder="1" applyAlignment="1" applyProtection="1">
      <alignment horizontal="center" vertical="center"/>
      <protection locked="0"/>
    </xf>
    <xf numFmtId="0" fontId="2" fillId="0" borderId="126" xfId="0" applyFont="1" applyBorder="1" applyAlignment="1">
      <alignment horizontal="center" vertical="center" wrapText="1"/>
    </xf>
    <xf numFmtId="0" fontId="2" fillId="0" borderId="127" xfId="0" applyFont="1" applyBorder="1" applyAlignment="1">
      <alignment horizontal="center" vertical="center" wrapText="1"/>
    </xf>
    <xf numFmtId="178" fontId="13" fillId="0" borderId="128" xfId="0" applyNumberFormat="1" applyFont="1" applyBorder="1" applyAlignment="1">
      <alignment horizontal="center" vertical="center" wrapText="1"/>
    </xf>
    <xf numFmtId="178" fontId="13" fillId="0" borderId="129" xfId="0" applyNumberFormat="1" applyFont="1" applyBorder="1" applyAlignment="1">
      <alignment horizontal="center" vertical="center" wrapText="1"/>
    </xf>
    <xf numFmtId="178" fontId="13" fillId="0" borderId="130" xfId="0" applyNumberFormat="1" applyFont="1" applyBorder="1" applyAlignment="1">
      <alignment horizontal="center" vertical="center" wrapText="1"/>
    </xf>
    <xf numFmtId="178" fontId="13" fillId="0" borderId="131" xfId="0" applyNumberFormat="1" applyFont="1" applyBorder="1" applyAlignment="1">
      <alignment horizontal="center" vertical="center" wrapText="1"/>
    </xf>
    <xf numFmtId="178" fontId="13" fillId="0" borderId="132" xfId="0" applyNumberFormat="1" applyFont="1" applyBorder="1" applyAlignment="1">
      <alignment horizontal="center" vertical="center" wrapText="1"/>
    </xf>
    <xf numFmtId="178" fontId="13" fillId="0" borderId="133" xfId="0" applyNumberFormat="1" applyFont="1" applyBorder="1" applyAlignment="1">
      <alignment horizontal="center" vertical="center" wrapText="1"/>
    </xf>
    <xf numFmtId="178" fontId="7" fillId="0" borderId="134" xfId="0" applyNumberFormat="1" applyFont="1" applyBorder="1" applyAlignment="1">
      <alignment horizontal="center" vertical="center" shrinkToFit="1"/>
    </xf>
    <xf numFmtId="178" fontId="7" fillId="0" borderId="135" xfId="0" applyNumberFormat="1" applyFont="1" applyBorder="1" applyAlignment="1">
      <alignment horizontal="center" vertical="center" shrinkToFit="1"/>
    </xf>
    <xf numFmtId="178" fontId="7" fillId="0" borderId="136" xfId="0" applyNumberFormat="1" applyFont="1" applyBorder="1" applyAlignment="1">
      <alignment horizontal="center" vertical="center" shrinkToFit="1"/>
    </xf>
    <xf numFmtId="178" fontId="7" fillId="0" borderId="137" xfId="1" applyNumberFormat="1" applyFont="1" applyBorder="1" applyAlignment="1">
      <alignment horizontal="right" vertical="center" shrinkToFit="1"/>
    </xf>
    <xf numFmtId="178" fontId="7" fillId="0" borderId="138" xfId="1" applyNumberFormat="1" applyFont="1" applyBorder="1" applyAlignment="1">
      <alignment horizontal="right" vertical="center" shrinkToFi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178" fontId="13" fillId="0" borderId="139" xfId="0" applyNumberFormat="1" applyFont="1" applyBorder="1" applyAlignment="1">
      <alignment horizontal="center" vertical="center" wrapText="1"/>
    </xf>
    <xf numFmtId="178" fontId="13" fillId="0" borderId="83" xfId="0" applyNumberFormat="1" applyFont="1" applyBorder="1" applyAlignment="1">
      <alignment horizontal="center" vertical="center" wrapText="1"/>
    </xf>
    <xf numFmtId="178" fontId="13" fillId="0" borderId="88" xfId="0" applyNumberFormat="1" applyFont="1" applyBorder="1" applyAlignment="1">
      <alignment horizontal="center" vertical="center" wrapText="1"/>
    </xf>
    <xf numFmtId="178" fontId="13" fillId="0" borderId="140" xfId="0" applyNumberFormat="1" applyFont="1" applyBorder="1" applyAlignment="1">
      <alignment horizontal="center" vertical="center" wrapText="1"/>
    </xf>
    <xf numFmtId="178" fontId="13" fillId="0" borderId="141" xfId="0" applyNumberFormat="1" applyFont="1" applyBorder="1" applyAlignment="1">
      <alignment horizontal="center" vertical="center" wrapText="1"/>
    </xf>
    <xf numFmtId="178" fontId="13" fillId="0" borderId="142" xfId="0" applyNumberFormat="1" applyFont="1" applyBorder="1" applyAlignment="1">
      <alignment horizontal="center" vertical="center" wrapText="1"/>
    </xf>
    <xf numFmtId="178" fontId="7" fillId="0" borderId="143" xfId="0" applyNumberFormat="1" applyFont="1" applyBorder="1" applyAlignment="1">
      <alignment horizontal="center" vertical="center" shrinkToFit="1"/>
    </xf>
    <xf numFmtId="178" fontId="7" fillId="0" borderId="144" xfId="0" applyNumberFormat="1" applyFont="1" applyBorder="1" applyAlignment="1">
      <alignment horizontal="center" vertical="center" shrinkToFit="1"/>
    </xf>
    <xf numFmtId="178" fontId="7" fillId="0" borderId="145" xfId="0" applyNumberFormat="1" applyFont="1" applyBorder="1" applyAlignment="1">
      <alignment horizontal="center" vertical="center" shrinkToFit="1"/>
    </xf>
    <xf numFmtId="178" fontId="7" fillId="0" borderId="95" xfId="1" applyNumberFormat="1" applyFont="1" applyBorder="1" applyAlignment="1">
      <alignment horizontal="right" vertical="center" shrinkToFit="1"/>
    </xf>
    <xf numFmtId="178" fontId="7" fillId="0" borderId="53" xfId="1" applyNumberFormat="1" applyFont="1" applyBorder="1" applyAlignment="1">
      <alignment horizontal="right" vertical="center" shrinkToFit="1"/>
    </xf>
    <xf numFmtId="0" fontId="13" fillId="2" borderId="0" xfId="0" quotePrefix="1" applyFont="1" applyFill="1">
      <alignment vertical="center"/>
    </xf>
    <xf numFmtId="20" fontId="13" fillId="3" borderId="121" xfId="0" applyNumberFormat="1" applyFont="1" applyFill="1" applyBorder="1" applyAlignment="1" applyProtection="1">
      <alignment horizontal="center" vertical="center"/>
      <protection locked="0"/>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178" fontId="13" fillId="0" borderId="146" xfId="0" applyNumberFormat="1" applyFont="1" applyBorder="1" applyAlignment="1">
      <alignment horizontal="center" vertical="center" wrapText="1"/>
    </xf>
    <xf numFmtId="178" fontId="13" fillId="0" borderId="147" xfId="0" applyNumberFormat="1" applyFont="1" applyBorder="1" applyAlignment="1">
      <alignment horizontal="center" vertical="center" wrapText="1"/>
    </xf>
    <xf numFmtId="178" fontId="13" fillId="0" borderId="148" xfId="0" applyNumberFormat="1" applyFont="1" applyBorder="1" applyAlignment="1">
      <alignment horizontal="center" vertical="center" wrapText="1"/>
    </xf>
    <xf numFmtId="178" fontId="13" fillId="0" borderId="149" xfId="0" applyNumberFormat="1" applyFont="1" applyBorder="1" applyAlignment="1">
      <alignment horizontal="center" vertical="center" wrapText="1"/>
    </xf>
    <xf numFmtId="178" fontId="13" fillId="0" borderId="150" xfId="0" applyNumberFormat="1" applyFont="1" applyBorder="1" applyAlignment="1">
      <alignment horizontal="center" vertical="center" wrapText="1"/>
    </xf>
    <xf numFmtId="178" fontId="13" fillId="0" borderId="151" xfId="0" applyNumberFormat="1" applyFont="1" applyBorder="1" applyAlignment="1">
      <alignment horizontal="center" vertical="center" wrapText="1"/>
    </xf>
    <xf numFmtId="0" fontId="2" fillId="0" borderId="152" xfId="0" applyFont="1" applyBorder="1" applyAlignment="1">
      <alignment horizontal="center" vertical="center" wrapText="1"/>
    </xf>
    <xf numFmtId="0" fontId="2" fillId="0" borderId="153" xfId="0" applyFont="1" applyBorder="1" applyAlignment="1">
      <alignment horizontal="center" vertical="center" wrapText="1"/>
    </xf>
    <xf numFmtId="0" fontId="2" fillId="0" borderId="154" xfId="0" applyFont="1" applyBorder="1" applyAlignment="1">
      <alignment horizontal="center" vertical="center" wrapText="1"/>
    </xf>
    <xf numFmtId="0" fontId="13" fillId="4" borderId="121" xfId="0" applyFont="1" applyFill="1" applyBorder="1" applyAlignment="1" applyProtection="1">
      <alignment horizontal="center" vertical="center"/>
      <protection locked="0"/>
    </xf>
    <xf numFmtId="0" fontId="13" fillId="2" borderId="121" xfId="0" applyFont="1" applyFill="1" applyBorder="1" applyAlignment="1">
      <alignment horizontal="center" vertical="center"/>
    </xf>
    <xf numFmtId="20" fontId="13" fillId="3" borderId="95" xfId="0" applyNumberFormat="1" applyFont="1" applyFill="1" applyBorder="1" applyAlignment="1" applyProtection="1">
      <alignment horizontal="center" vertical="center"/>
      <protection locked="0"/>
    </xf>
    <xf numFmtId="0" fontId="2" fillId="0" borderId="143" xfId="0" applyFont="1" applyBorder="1" applyAlignment="1">
      <alignment horizontal="center" vertical="center" wrapText="1"/>
    </xf>
    <xf numFmtId="0" fontId="2" fillId="0" borderId="144" xfId="0" applyFont="1" applyBorder="1" applyAlignment="1">
      <alignment horizontal="center" vertical="center" wrapText="1"/>
    </xf>
    <xf numFmtId="0" fontId="2" fillId="0" borderId="155" xfId="0" applyFont="1" applyBorder="1" applyAlignment="1">
      <alignment horizontal="center" vertical="center" wrapText="1"/>
    </xf>
    <xf numFmtId="0" fontId="13" fillId="6" borderId="95" xfId="0" applyFont="1" applyFill="1" applyBorder="1" applyAlignment="1" applyProtection="1">
      <alignment horizontal="center" vertical="center"/>
      <protection locked="0"/>
    </xf>
    <xf numFmtId="0" fontId="13" fillId="2" borderId="96" xfId="0" applyFont="1" applyFill="1" applyBorder="1" applyAlignment="1">
      <alignment horizontal="center" vertical="center"/>
    </xf>
    <xf numFmtId="20" fontId="13" fillId="3" borderId="96" xfId="0" applyNumberFormat="1" applyFont="1" applyFill="1" applyBorder="1" applyAlignment="1" applyProtection="1">
      <alignment horizontal="center" vertical="center"/>
      <protection locked="0"/>
    </xf>
    <xf numFmtId="0" fontId="13" fillId="3" borderId="40" xfId="0" applyFont="1" applyFill="1" applyBorder="1" applyAlignment="1" applyProtection="1">
      <alignment horizontal="left" vertical="center" wrapText="1"/>
      <protection locked="0"/>
    </xf>
    <xf numFmtId="0" fontId="13" fillId="3" borderId="39" xfId="0" applyFont="1" applyFill="1" applyBorder="1" applyAlignment="1" applyProtection="1">
      <alignment horizontal="left" vertical="center" wrapText="1"/>
      <protection locked="0"/>
    </xf>
    <xf numFmtId="0" fontId="13" fillId="3" borderId="41" xfId="0" applyFont="1" applyFill="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13" fillId="3" borderId="43" xfId="0" applyFont="1" applyFill="1" applyBorder="1" applyAlignment="1" applyProtection="1">
      <alignment horizontal="left" vertical="center" wrapText="1"/>
      <protection locked="0"/>
    </xf>
    <xf numFmtId="0" fontId="13" fillId="3" borderId="49"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50" xfId="0" applyFont="1" applyFill="1" applyBorder="1" applyAlignment="1" applyProtection="1">
      <alignment horizontal="left" vertical="center" wrapText="1"/>
      <protection locked="0"/>
    </xf>
    <xf numFmtId="0" fontId="13" fillId="3" borderId="51" xfId="0" applyFont="1" applyFill="1" applyBorder="1" applyAlignment="1" applyProtection="1">
      <alignment horizontal="left" vertical="center" wrapText="1"/>
      <protection locked="0"/>
    </xf>
    <xf numFmtId="0" fontId="13" fillId="3" borderId="52"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6" borderId="96" xfId="0" applyFont="1" applyFill="1" applyBorder="1" applyAlignment="1" applyProtection="1">
      <alignment horizontal="center" vertical="center"/>
      <protection locked="0"/>
    </xf>
    <xf numFmtId="0" fontId="13" fillId="3" borderId="156" xfId="0" applyFont="1" applyFill="1" applyBorder="1" applyAlignment="1" applyProtection="1">
      <alignment horizontal="left" vertical="center" wrapText="1"/>
      <protection locked="0"/>
    </xf>
    <xf numFmtId="0" fontId="13" fillId="3" borderId="157" xfId="0" applyFont="1" applyFill="1" applyBorder="1" applyAlignment="1" applyProtection="1">
      <alignment horizontal="left" vertical="center" wrapText="1"/>
      <protection locked="0"/>
    </xf>
    <xf numFmtId="0" fontId="13" fillId="3" borderId="158" xfId="0" applyFont="1" applyFill="1" applyBorder="1" applyAlignment="1" applyProtection="1">
      <alignment horizontal="left" vertical="center" wrapText="1"/>
      <protection locked="0"/>
    </xf>
    <xf numFmtId="0" fontId="13" fillId="3" borderId="159" xfId="0" applyFont="1" applyFill="1" applyBorder="1" applyAlignment="1" applyProtection="1">
      <alignment horizontal="left" vertical="center" wrapText="1"/>
      <protection locked="0"/>
    </xf>
    <xf numFmtId="0" fontId="13" fillId="3" borderId="160" xfId="0" applyFont="1" applyFill="1" applyBorder="1" applyAlignment="1" applyProtection="1">
      <alignment horizontal="left" vertical="center" wrapText="1"/>
      <protection locked="0"/>
    </xf>
    <xf numFmtId="0" fontId="13" fillId="3" borderId="81" xfId="0" applyFont="1" applyFill="1" applyBorder="1" applyAlignment="1" applyProtection="1">
      <alignment horizontal="left" vertical="center" wrapText="1"/>
      <protection locked="0"/>
    </xf>
    <xf numFmtId="0" fontId="13" fillId="3" borderId="87" xfId="0" applyFont="1" applyFill="1" applyBorder="1" applyAlignment="1" applyProtection="1">
      <alignment horizontal="left" vertical="center" wrapText="1"/>
      <protection locked="0"/>
    </xf>
    <xf numFmtId="0" fontId="13" fillId="3" borderId="85" xfId="0" applyFont="1" applyFill="1" applyBorder="1" applyAlignment="1" applyProtection="1">
      <alignment horizontal="left" vertical="center" wrapText="1"/>
      <protection locked="0"/>
    </xf>
    <xf numFmtId="0" fontId="2" fillId="0" borderId="161" xfId="0" applyFont="1" applyBorder="1" applyAlignment="1">
      <alignment horizontal="center" vertical="center" wrapText="1"/>
    </xf>
    <xf numFmtId="0" fontId="2" fillId="0" borderId="162" xfId="0" applyFont="1" applyBorder="1" applyAlignment="1">
      <alignment horizontal="center" vertical="center" wrapText="1"/>
    </xf>
    <xf numFmtId="0" fontId="2" fillId="0" borderId="163" xfId="0" applyFont="1" applyBorder="1" applyAlignment="1">
      <alignment horizontal="center" vertical="center" wrapText="1"/>
    </xf>
    <xf numFmtId="0" fontId="15" fillId="0" borderId="0" xfId="0" applyFont="1" applyAlignment="1">
      <alignment horizontal="right" vertical="center"/>
    </xf>
    <xf numFmtId="0" fontId="2" fillId="0" borderId="0" xfId="0" applyFont="1" applyAlignment="1">
      <alignment horizontal="right" vertical="center"/>
    </xf>
    <xf numFmtId="0" fontId="13" fillId="0" borderId="164" xfId="0" applyFont="1" applyBorder="1" applyAlignment="1">
      <alignment horizontal="center" vertical="center"/>
    </xf>
    <xf numFmtId="0" fontId="13" fillId="0" borderId="165" xfId="0" applyFont="1" applyBorder="1">
      <alignment vertical="center"/>
    </xf>
    <xf numFmtId="178" fontId="7" fillId="0" borderId="36" xfId="0" applyNumberFormat="1" applyFont="1" applyBorder="1" applyAlignment="1">
      <alignment horizontal="center" vertical="center"/>
    </xf>
    <xf numFmtId="178" fontId="7" fillId="0" borderId="37" xfId="0" applyNumberFormat="1" applyFont="1" applyBorder="1" applyAlignment="1">
      <alignment horizontal="center" vertical="center"/>
    </xf>
    <xf numFmtId="0" fontId="13" fillId="4" borderId="38" xfId="0" applyFont="1" applyFill="1" applyBorder="1" applyAlignment="1" applyProtection="1">
      <alignment horizontal="center" vertical="center" shrinkToFit="1"/>
      <protection locked="0"/>
    </xf>
    <xf numFmtId="0" fontId="13" fillId="4" borderId="48" xfId="0" applyFont="1" applyFill="1" applyBorder="1" applyAlignment="1" applyProtection="1">
      <alignment horizontal="center" vertical="center" shrinkToFit="1"/>
      <protection locked="0"/>
    </xf>
    <xf numFmtId="0" fontId="13" fillId="4" borderId="54" xfId="0" applyFont="1" applyFill="1" applyBorder="1" applyAlignment="1" applyProtection="1">
      <alignment horizontal="center" vertical="center" shrinkToFit="1"/>
      <protection locked="0"/>
    </xf>
    <xf numFmtId="0" fontId="13" fillId="4" borderId="54" xfId="0" applyFont="1" applyFill="1" applyBorder="1" applyAlignment="1" applyProtection="1">
      <alignment horizontal="center" vertical="center" wrapText="1"/>
      <protection locked="0"/>
    </xf>
    <xf numFmtId="0" fontId="13" fillId="4" borderId="61" xfId="0" applyFont="1" applyFill="1" applyBorder="1" applyAlignment="1" applyProtection="1">
      <alignment horizontal="center" vertical="center" wrapText="1"/>
      <protection locked="0"/>
    </xf>
    <xf numFmtId="0" fontId="13" fillId="0" borderId="71" xfId="0" applyFont="1" applyBorder="1" applyAlignment="1">
      <alignment horizontal="center" vertical="center" wrapText="1"/>
    </xf>
    <xf numFmtId="0" fontId="13" fillId="4" borderId="65" xfId="0" applyFont="1" applyFill="1" applyBorder="1" applyAlignment="1" applyProtection="1">
      <alignment horizontal="center" vertical="center" wrapText="1"/>
      <protection locked="0"/>
    </xf>
    <xf numFmtId="0" fontId="13" fillId="0" borderId="53" xfId="0" applyFont="1" applyBorder="1" applyAlignment="1">
      <alignment horizontal="center" vertical="center" wrapText="1"/>
    </xf>
    <xf numFmtId="0" fontId="13" fillId="4" borderId="48" xfId="0" applyFont="1" applyFill="1" applyBorder="1" applyAlignment="1" applyProtection="1">
      <alignment horizontal="center" vertical="center" wrapText="1"/>
      <protection locked="0"/>
    </xf>
    <xf numFmtId="0" fontId="13" fillId="0" borderId="60" xfId="0" applyFont="1" applyBorder="1" applyAlignment="1">
      <alignment horizontal="center" vertical="center" wrapText="1"/>
    </xf>
    <xf numFmtId="0" fontId="13" fillId="3" borderId="65" xfId="0" applyFont="1" applyFill="1" applyBorder="1" applyAlignment="1" applyProtection="1">
      <alignment horizontal="left" vertical="center" shrinkToFit="1"/>
      <protection locked="0"/>
    </xf>
    <xf numFmtId="0" fontId="13" fillId="3" borderId="48" xfId="0" applyFont="1" applyFill="1" applyBorder="1" applyAlignment="1" applyProtection="1">
      <alignment horizontal="left" vertical="center" shrinkToFit="1"/>
      <protection locked="0"/>
    </xf>
    <xf numFmtId="0" fontId="13" fillId="3" borderId="54" xfId="0" applyFont="1" applyFill="1" applyBorder="1" applyAlignment="1" applyProtection="1">
      <alignment horizontal="left" vertical="center" shrinkToFit="1"/>
      <protection locked="0"/>
    </xf>
    <xf numFmtId="0" fontId="15" fillId="0" borderId="65" xfId="0" applyFont="1" applyBorder="1">
      <alignment vertical="center"/>
    </xf>
    <xf numFmtId="0" fontId="15" fillId="0" borderId="48" xfId="0" applyFont="1" applyBorder="1">
      <alignment vertical="center"/>
    </xf>
    <xf numFmtId="0" fontId="16" fillId="0" borderId="48" xfId="0" applyFont="1" applyBorder="1">
      <alignment vertical="center"/>
    </xf>
    <xf numFmtId="0" fontId="13" fillId="0" borderId="90" xfId="0" applyFont="1" applyBorder="1" applyAlignment="1">
      <alignment horizontal="center" vertical="center" wrapText="1"/>
    </xf>
    <xf numFmtId="0" fontId="16" fillId="0" borderId="80" xfId="0" applyFont="1" applyBorder="1">
      <alignment vertical="center"/>
    </xf>
    <xf numFmtId="0" fontId="7" fillId="0" borderId="166" xfId="0" applyFont="1" applyBorder="1" applyAlignment="1">
      <alignment horizontal="center" vertical="center" wrapText="1"/>
    </xf>
    <xf numFmtId="178" fontId="13" fillId="4" borderId="55" xfId="0" applyNumberFormat="1" applyFont="1" applyFill="1" applyBorder="1" applyAlignment="1" applyProtection="1">
      <alignment horizontal="center" vertical="center" shrinkToFit="1"/>
      <protection locked="0"/>
    </xf>
    <xf numFmtId="0" fontId="7" fillId="0" borderId="167" xfId="0" applyFont="1" applyBorder="1" applyAlignment="1">
      <alignment horizontal="center" vertical="center" wrapText="1"/>
    </xf>
    <xf numFmtId="0" fontId="7" fillId="0" borderId="168" xfId="0" applyFont="1" applyBorder="1" applyAlignment="1">
      <alignment horizontal="center" vertical="center" wrapText="1"/>
    </xf>
    <xf numFmtId="178" fontId="13" fillId="4" borderId="169" xfId="0" applyNumberFormat="1" applyFont="1" applyFill="1" applyBorder="1" applyAlignment="1" applyProtection="1">
      <alignment horizontal="center" vertical="center" shrinkToFit="1"/>
      <protection locked="0"/>
    </xf>
    <xf numFmtId="0" fontId="7" fillId="0" borderId="170" xfId="0" applyFont="1" applyBorder="1" applyAlignment="1">
      <alignment horizontal="center" vertical="center" wrapText="1"/>
    </xf>
    <xf numFmtId="178" fontId="13" fillId="4" borderId="171" xfId="0" applyNumberFormat="1" applyFont="1" applyFill="1" applyBorder="1" applyAlignment="1" applyProtection="1">
      <alignment horizontal="center" vertical="center" shrinkToFit="1"/>
      <protection locked="0"/>
    </xf>
    <xf numFmtId="0" fontId="2" fillId="0" borderId="138" xfId="0" applyFont="1" applyBorder="1" applyAlignment="1">
      <alignment horizontal="center" vertical="center" wrapText="1"/>
    </xf>
    <xf numFmtId="178" fontId="13" fillId="0" borderId="172" xfId="0" applyNumberFormat="1" applyFont="1" applyBorder="1" applyAlignment="1">
      <alignment horizontal="center" vertical="center" wrapText="1"/>
    </xf>
    <xf numFmtId="0" fontId="2" fillId="0" borderId="90" xfId="0" applyFont="1" applyBorder="1" applyAlignment="1">
      <alignment horizontal="center" vertical="center" wrapText="1"/>
    </xf>
    <xf numFmtId="178" fontId="13" fillId="0" borderId="173" xfId="0" applyNumberFormat="1" applyFont="1" applyBorder="1" applyAlignment="1">
      <alignment horizontal="center" vertical="center" wrapText="1"/>
    </xf>
    <xf numFmtId="0" fontId="2" fillId="0" borderId="44" xfId="0" applyFont="1" applyBorder="1" applyAlignment="1">
      <alignment horizontal="center" vertical="center" wrapText="1"/>
    </xf>
    <xf numFmtId="178" fontId="13" fillId="0" borderId="174"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3" borderId="38"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3" borderId="80"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xf>
    <xf numFmtId="0" fontId="13" fillId="2" borderId="1" xfId="0" applyFont="1" applyFill="1" applyBorder="1">
      <alignment vertical="center"/>
    </xf>
    <xf numFmtId="0" fontId="8" fillId="2" borderId="175" xfId="0" applyFont="1" applyFill="1" applyBorder="1" applyAlignment="1">
      <alignment horizontal="center" vertical="center"/>
    </xf>
    <xf numFmtId="0" fontId="8" fillId="2" borderId="16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76" xfId="0" applyFont="1" applyFill="1" applyBorder="1" applyAlignment="1">
      <alignment horizontal="center" vertical="center"/>
    </xf>
    <xf numFmtId="0" fontId="13" fillId="2" borderId="1" xfId="0" applyFont="1" applyFill="1" applyBorder="1" applyAlignment="1">
      <alignment vertical="center" shrinkToFit="1"/>
    </xf>
    <xf numFmtId="0" fontId="11" fillId="2" borderId="177" xfId="0" applyFont="1" applyFill="1" applyBorder="1" applyAlignment="1">
      <alignment horizontal="center" vertical="center"/>
    </xf>
    <xf numFmtId="0" fontId="8" fillId="2" borderId="178" xfId="0" applyFont="1" applyFill="1" applyBorder="1" applyAlignment="1">
      <alignment vertical="center" shrinkToFit="1"/>
    </xf>
    <xf numFmtId="0" fontId="8" fillId="2" borderId="96" xfId="0" applyFont="1" applyFill="1" applyBorder="1" applyAlignment="1">
      <alignment vertical="center" shrinkToFit="1"/>
    </xf>
    <xf numFmtId="0" fontId="8" fillId="2" borderId="166" xfId="0" applyFont="1" applyFill="1" applyBorder="1">
      <alignment vertical="center"/>
    </xf>
    <xf numFmtId="0" fontId="11" fillId="2" borderId="179" xfId="0" applyFont="1" applyFill="1" applyBorder="1" applyAlignment="1">
      <alignment horizontal="center" vertical="center"/>
    </xf>
    <xf numFmtId="0" fontId="8" fillId="2" borderId="180" xfId="0" applyFont="1" applyFill="1" applyBorder="1" applyAlignment="1">
      <alignment vertical="center" shrinkToFit="1"/>
    </xf>
    <xf numFmtId="0" fontId="8" fillId="2" borderId="1" xfId="0" applyFont="1" applyFill="1" applyBorder="1" applyAlignment="1">
      <alignment vertical="center" shrinkToFit="1"/>
    </xf>
    <xf numFmtId="0" fontId="8" fillId="2" borderId="167" xfId="0" applyFont="1" applyFill="1" applyBorder="1">
      <alignment vertical="center"/>
    </xf>
    <xf numFmtId="0" fontId="11" fillId="2" borderId="181" xfId="0" applyFont="1" applyFill="1" applyBorder="1" applyAlignment="1">
      <alignment horizontal="center" vertical="center"/>
    </xf>
    <xf numFmtId="0" fontId="8" fillId="2" borderId="110" xfId="0" applyFont="1" applyFill="1" applyBorder="1" applyAlignment="1">
      <alignment vertical="center" shrinkToFit="1"/>
    </xf>
    <xf numFmtId="0" fontId="8" fillId="2" borderId="168" xfId="0" applyFont="1" applyFill="1" applyBorder="1">
      <alignment vertical="center"/>
    </xf>
  </cellXfs>
  <cellStyles count="2">
    <cellStyle name="標準" xfId="0" builtinId="0"/>
    <cellStyle name="桁区切り" xfId="1" builtinId="6"/>
  </cellStyles>
  <dxfs count="294">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FFFFCC"/>
      <color rgb="FFCCECFF"/>
      <color rgb="FFCCFFCC"/>
      <color rgb="FFFFCCFF"/>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51435</xdr:colOff>
      <xdr:row>0</xdr:row>
      <xdr:rowOff>215900</xdr:rowOff>
    </xdr:from>
    <xdr:to xmlns:xdr="http://schemas.openxmlformats.org/drawingml/2006/spreadsheetDrawing">
      <xdr:col>17</xdr:col>
      <xdr:colOff>594995</xdr:colOff>
      <xdr:row>3</xdr:row>
      <xdr:rowOff>114300</xdr:rowOff>
    </xdr:to>
    <xdr:sp macro="" textlink="">
      <xdr:nvSpPr>
        <xdr:cNvPr id="2" name="正方形/長方形 1"/>
        <xdr:cNvSpPr/>
      </xdr:nvSpPr>
      <xdr:spPr>
        <a:xfrm>
          <a:off x="9843135" y="215900"/>
          <a:ext cx="1991360" cy="869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a:ea typeface="ＭＳ ゴシック"/>
            </a:rPr>
            <a:t>【</a:t>
          </a:r>
          <a:r>
            <a:rPr kumimoji="1" lang="ja-JP" altLang="en-US" sz="2800">
              <a:solidFill>
                <a:srgbClr val="FF0000"/>
              </a:solidFill>
              <a:latin typeface="ＭＳ ゴシック"/>
              <a:ea typeface="ＭＳ ゴシック"/>
            </a:rPr>
            <a:t>記載例</a:t>
          </a:r>
          <a:r>
            <a:rPr kumimoji="1" lang="en-US" altLang="ja-JP" sz="2800">
              <a:solidFill>
                <a:srgbClr val="FF0000"/>
              </a:solidFill>
              <a:latin typeface="ＭＳ ゴシック"/>
              <a:ea typeface="ＭＳ ゴシック"/>
            </a:rPr>
            <a:t>】</a:t>
          </a:r>
          <a:endParaRPr kumimoji="1" lang="ja-JP" altLang="en-US" sz="2800">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346075</xdr:colOff>
      <xdr:row>2</xdr:row>
      <xdr:rowOff>133350</xdr:rowOff>
    </xdr:from>
    <xdr:to xmlns:xdr="http://schemas.openxmlformats.org/drawingml/2006/spreadsheetDrawing">
      <xdr:col>32</xdr:col>
      <xdr:colOff>381000</xdr:colOff>
      <xdr:row>8</xdr:row>
      <xdr:rowOff>52070</xdr:rowOff>
    </xdr:to>
    <xdr:sp macro="" textlink="">
      <xdr:nvSpPr>
        <xdr:cNvPr id="5" name="正方形/長方形 4"/>
        <xdr:cNvSpPr/>
      </xdr:nvSpPr>
      <xdr:spPr>
        <a:xfrm>
          <a:off x="11804650" y="647700"/>
          <a:ext cx="2225675" cy="10960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a:ea typeface="ＭＳ ゴシック"/>
            </a:rPr>
            <a:t>【</a:t>
          </a:r>
          <a:r>
            <a:rPr kumimoji="1" lang="ja-JP" altLang="en-US" sz="2800">
              <a:solidFill>
                <a:srgbClr val="FF0000"/>
              </a:solidFill>
              <a:latin typeface="ＭＳ ゴシック"/>
              <a:ea typeface="ＭＳ ゴシック"/>
            </a:rPr>
            <a:t>記載例</a:t>
          </a:r>
          <a:r>
            <a:rPr kumimoji="1" lang="en-US" altLang="ja-JP" sz="2800">
              <a:solidFill>
                <a:srgbClr val="FF0000"/>
              </a:solidFill>
              <a:latin typeface="ＭＳ ゴシック"/>
              <a:ea typeface="ＭＳ ゴシック"/>
            </a:rPr>
            <a:t>】</a:t>
          </a:r>
          <a:endParaRPr kumimoji="1" lang="ja-JP" altLang="en-US" sz="28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topLeftCell="A39" workbookViewId="0">
      <selection activeCell="B64" sqref="B64"/>
    </sheetView>
  </sheetViews>
  <sheetFormatPr defaultColWidth="9" defaultRowHeight="18.75"/>
  <cols>
    <col min="1" max="1" width="1.375" style="1" customWidth="1"/>
    <col min="2" max="3" width="9" style="1"/>
    <col min="4" max="4" width="40.625" style="1" customWidth="1"/>
    <col min="5" max="16384" width="9" style="1"/>
  </cols>
  <sheetData>
    <row r="1" spans="2:11">
      <c r="B1" s="1" t="s">
        <v>124</v>
      </c>
      <c r="D1" s="7"/>
      <c r="E1" s="7"/>
      <c r="F1" s="7"/>
    </row>
    <row r="2" spans="2:11" s="2" customFormat="1" ht="20.25" customHeight="1">
      <c r="B2" s="3" t="s">
        <v>184</v>
      </c>
      <c r="C2" s="3"/>
      <c r="D2" s="7"/>
      <c r="E2" s="7"/>
      <c r="F2" s="7"/>
    </row>
    <row r="3" spans="2:11" s="2" customFormat="1" ht="20.25" customHeight="1">
      <c r="B3" s="3"/>
      <c r="C3" s="3"/>
      <c r="D3" s="7"/>
      <c r="E3" s="7"/>
      <c r="F3" s="7"/>
    </row>
    <row r="4" spans="2:11" s="2" customFormat="1" ht="20.25" customHeight="1">
      <c r="B4" s="4"/>
      <c r="C4" s="7" t="s">
        <v>159</v>
      </c>
      <c r="D4" s="7"/>
      <c r="F4" s="15" t="s">
        <v>160</v>
      </c>
      <c r="G4" s="15"/>
      <c r="H4" s="15"/>
      <c r="I4" s="15"/>
      <c r="J4" s="15"/>
      <c r="K4" s="15"/>
    </row>
    <row r="5" spans="2:11" s="2" customFormat="1" ht="20.25" customHeight="1">
      <c r="B5" s="5"/>
      <c r="C5" s="7" t="s">
        <v>148</v>
      </c>
      <c r="D5" s="7"/>
      <c r="F5" s="15"/>
      <c r="G5" s="15"/>
      <c r="H5" s="15"/>
      <c r="I5" s="15"/>
      <c r="J5" s="15"/>
      <c r="K5" s="15"/>
    </row>
    <row r="6" spans="2:11" s="2" customFormat="1" ht="20.25" customHeight="1">
      <c r="B6" s="6" t="s">
        <v>152</v>
      </c>
      <c r="C6" s="7"/>
      <c r="D6" s="7"/>
      <c r="E6" s="10"/>
      <c r="F6" s="7"/>
    </row>
    <row r="7" spans="2:11" s="2" customFormat="1" ht="20.25" customHeight="1">
      <c r="B7" s="3"/>
      <c r="C7" s="3"/>
      <c r="D7" s="7"/>
      <c r="E7" s="10"/>
      <c r="F7" s="7"/>
    </row>
    <row r="8" spans="2:11" s="2" customFormat="1" ht="20.25" customHeight="1">
      <c r="B8" s="7" t="s">
        <v>125</v>
      </c>
      <c r="C8" s="3"/>
      <c r="D8" s="7"/>
      <c r="E8" s="10"/>
      <c r="F8" s="7"/>
    </row>
    <row r="9" spans="2:11" s="2" customFormat="1" ht="20.25" customHeight="1">
      <c r="B9" s="3"/>
      <c r="C9" s="3"/>
      <c r="D9" s="7"/>
      <c r="E9" s="7"/>
      <c r="F9" s="7"/>
    </row>
    <row r="10" spans="2:11" s="2" customFormat="1" ht="20.25" customHeight="1">
      <c r="B10" s="7" t="s">
        <v>175</v>
      </c>
      <c r="C10" s="3"/>
      <c r="D10" s="7"/>
      <c r="E10" s="7"/>
      <c r="F10" s="7"/>
    </row>
    <row r="11" spans="2:11" s="2" customFormat="1" ht="20.25" customHeight="1">
      <c r="B11" s="7"/>
      <c r="C11" s="3"/>
      <c r="D11" s="7"/>
      <c r="E11" s="7"/>
      <c r="F11" s="7"/>
    </row>
    <row r="12" spans="2:11" s="2" customFormat="1" ht="20.25" customHeight="1">
      <c r="B12" s="7" t="s">
        <v>178</v>
      </c>
      <c r="C12" s="3"/>
      <c r="D12" s="7"/>
    </row>
    <row r="13" spans="2:11" s="2" customFormat="1" ht="20.25" customHeight="1">
      <c r="B13" s="7"/>
      <c r="C13" s="3"/>
      <c r="D13" s="7"/>
    </row>
    <row r="14" spans="2:11" s="2" customFormat="1" ht="20.25" customHeight="1">
      <c r="B14" s="7" t="s">
        <v>106</v>
      </c>
      <c r="C14" s="3"/>
      <c r="D14" s="7"/>
    </row>
    <row r="15" spans="2:11" s="2" customFormat="1" ht="20.25" customHeight="1">
      <c r="B15" s="7"/>
      <c r="C15" s="3"/>
      <c r="D15" s="7"/>
    </row>
    <row r="16" spans="2:11" s="2" customFormat="1" ht="20.25" customHeight="1">
      <c r="B16" s="7" t="s">
        <v>0</v>
      </c>
      <c r="C16" s="3"/>
      <c r="D16" s="7"/>
    </row>
    <row r="17" spans="2:4" s="2" customFormat="1" ht="20.25" customHeight="1">
      <c r="B17" s="7" t="s">
        <v>204</v>
      </c>
      <c r="C17" s="3"/>
      <c r="D17" s="7"/>
    </row>
    <row r="18" spans="2:4" s="2" customFormat="1" ht="20.25" customHeight="1">
      <c r="B18" s="7" t="s">
        <v>74</v>
      </c>
      <c r="C18" s="3"/>
      <c r="D18" s="7"/>
    </row>
    <row r="19" spans="2:4" s="2" customFormat="1" ht="20.25" customHeight="1">
      <c r="B19" s="7"/>
      <c r="C19" s="3"/>
      <c r="D19" s="7"/>
    </row>
    <row r="20" spans="2:4" s="2" customFormat="1" ht="20.25" customHeight="1">
      <c r="B20" s="7" t="s">
        <v>205</v>
      </c>
      <c r="C20" s="3"/>
      <c r="D20" s="7"/>
    </row>
    <row r="21" spans="2:4" s="2" customFormat="1" ht="20.25" customHeight="1">
      <c r="B21" s="7" t="s">
        <v>188</v>
      </c>
      <c r="C21" s="3"/>
      <c r="D21" s="7"/>
    </row>
    <row r="22" spans="2:4" s="2" customFormat="1" ht="20.25" customHeight="1">
      <c r="B22" s="7"/>
      <c r="C22" s="3"/>
      <c r="D22" s="7"/>
    </row>
    <row r="23" spans="2:4" s="2" customFormat="1" ht="20.25" customHeight="1">
      <c r="B23" s="7" t="s">
        <v>206</v>
      </c>
      <c r="C23" s="3"/>
      <c r="D23" s="7"/>
    </row>
    <row r="24" spans="2:4" s="2" customFormat="1" ht="20.25" customHeight="1">
      <c r="B24" s="7"/>
      <c r="C24" s="3"/>
      <c r="D24" s="7"/>
    </row>
    <row r="25" spans="2:4" s="2" customFormat="1" ht="17.25" customHeight="1">
      <c r="B25" s="7" t="s">
        <v>207</v>
      </c>
      <c r="C25" s="7"/>
      <c r="D25" s="7"/>
    </row>
    <row r="26" spans="2:4" s="2" customFormat="1" ht="17.25" customHeight="1">
      <c r="B26" s="7" t="s">
        <v>126</v>
      </c>
      <c r="C26" s="7"/>
      <c r="D26" s="7"/>
    </row>
    <row r="27" spans="2:4" s="2" customFormat="1" ht="17.25" customHeight="1">
      <c r="B27" s="7"/>
      <c r="C27" s="7"/>
      <c r="D27" s="7"/>
    </row>
    <row r="28" spans="2:4" s="2" customFormat="1" ht="17.25" customHeight="1">
      <c r="B28" s="7"/>
      <c r="C28" s="9" t="s">
        <v>40</v>
      </c>
      <c r="D28" s="9" t="s">
        <v>17</v>
      </c>
    </row>
    <row r="29" spans="2:4" s="2" customFormat="1" ht="17.25" customHeight="1">
      <c r="B29" s="7"/>
      <c r="C29" s="9">
        <v>1</v>
      </c>
      <c r="D29" s="12" t="s">
        <v>91</v>
      </c>
    </row>
    <row r="30" spans="2:4" s="2" customFormat="1" ht="17.25" customHeight="1">
      <c r="B30" s="7"/>
      <c r="C30" s="9">
        <v>2</v>
      </c>
      <c r="D30" s="12" t="s">
        <v>101</v>
      </c>
    </row>
    <row r="31" spans="2:4" s="2" customFormat="1" ht="17.25" customHeight="1">
      <c r="B31" s="7"/>
      <c r="C31" s="9">
        <v>3</v>
      </c>
      <c r="D31" s="12" t="s">
        <v>98</v>
      </c>
    </row>
    <row r="32" spans="2:4" s="2" customFormat="1" ht="17.25" customHeight="1">
      <c r="B32" s="7"/>
      <c r="C32" s="10"/>
      <c r="D32" s="7"/>
    </row>
    <row r="33" spans="2:51" s="2" customFormat="1" ht="17.25" customHeight="1">
      <c r="B33" s="7" t="s">
        <v>11</v>
      </c>
      <c r="C33" s="7"/>
      <c r="D33" s="7"/>
    </row>
    <row r="34" spans="2:51" s="2" customFormat="1" ht="17.25" customHeight="1">
      <c r="B34" s="7" t="s">
        <v>127</v>
      </c>
      <c r="C34" s="7"/>
      <c r="D34" s="7"/>
    </row>
    <row r="35" spans="2:51" s="2" customFormat="1" ht="17.25" customHeight="1">
      <c r="B35" s="7"/>
      <c r="C35" s="7"/>
      <c r="D35" s="7"/>
      <c r="G35" s="13"/>
      <c r="H35" s="13"/>
      <c r="J35" s="13"/>
      <c r="K35" s="13"/>
      <c r="L35" s="13"/>
      <c r="M35" s="13"/>
      <c r="N35" s="13"/>
      <c r="O35" s="13"/>
      <c r="R35" s="13"/>
      <c r="S35" s="13"/>
      <c r="T35" s="13"/>
      <c r="W35" s="13"/>
      <c r="X35" s="13"/>
      <c r="Y35" s="13"/>
    </row>
    <row r="36" spans="2:51" s="2" customFormat="1" ht="17.25" customHeight="1">
      <c r="B36" s="7"/>
      <c r="C36" s="9" t="s">
        <v>7</v>
      </c>
      <c r="D36" s="9" t="s">
        <v>1</v>
      </c>
      <c r="G36" s="13"/>
      <c r="H36" s="13"/>
      <c r="J36" s="13"/>
      <c r="K36" s="13"/>
      <c r="L36" s="13"/>
      <c r="M36" s="13"/>
      <c r="N36" s="13"/>
      <c r="O36" s="13"/>
      <c r="R36" s="13"/>
      <c r="S36" s="13"/>
      <c r="T36" s="13"/>
      <c r="W36" s="13"/>
      <c r="X36" s="13"/>
      <c r="Y36" s="13"/>
    </row>
    <row r="37" spans="2:51" s="2" customFormat="1" ht="17.25" customHeight="1">
      <c r="B37" s="7"/>
      <c r="C37" s="9" t="s">
        <v>21</v>
      </c>
      <c r="D37" s="12" t="s">
        <v>120</v>
      </c>
      <c r="G37" s="13"/>
      <c r="H37" s="13"/>
      <c r="J37" s="13"/>
      <c r="K37" s="13"/>
      <c r="L37" s="13"/>
      <c r="M37" s="13"/>
      <c r="N37" s="13"/>
      <c r="O37" s="13"/>
      <c r="R37" s="13"/>
      <c r="S37" s="13"/>
      <c r="T37" s="13"/>
      <c r="W37" s="13"/>
      <c r="X37" s="13"/>
      <c r="Y37" s="13"/>
    </row>
    <row r="38" spans="2:51" s="2" customFormat="1" ht="17.25" customHeight="1">
      <c r="B38" s="7"/>
      <c r="C38" s="9" t="s">
        <v>12</v>
      </c>
      <c r="D38" s="12" t="s">
        <v>128</v>
      </c>
      <c r="G38" s="13"/>
      <c r="H38" s="13"/>
      <c r="J38" s="13"/>
      <c r="K38" s="13"/>
      <c r="L38" s="13"/>
      <c r="M38" s="13"/>
      <c r="N38" s="13"/>
      <c r="O38" s="13"/>
      <c r="R38" s="13"/>
      <c r="S38" s="13"/>
      <c r="T38" s="13"/>
      <c r="W38" s="13"/>
      <c r="X38" s="13"/>
      <c r="Y38" s="13"/>
    </row>
    <row r="39" spans="2:51" s="2" customFormat="1" ht="17.25" customHeight="1">
      <c r="B39" s="7"/>
      <c r="C39" s="9" t="s">
        <v>18</v>
      </c>
      <c r="D39" s="12" t="s">
        <v>129</v>
      </c>
      <c r="G39" s="13"/>
      <c r="H39" s="13"/>
      <c r="J39" s="13"/>
      <c r="K39" s="13"/>
      <c r="L39" s="13"/>
      <c r="M39" s="13"/>
      <c r="N39" s="13"/>
      <c r="O39" s="13"/>
      <c r="R39" s="13"/>
      <c r="S39" s="13"/>
      <c r="T39" s="13"/>
      <c r="W39" s="13"/>
      <c r="X39" s="13"/>
      <c r="Y39" s="13"/>
    </row>
    <row r="40" spans="2:51" s="2" customFormat="1" ht="17.25" customHeight="1">
      <c r="B40" s="7"/>
      <c r="C40" s="9" t="s">
        <v>23</v>
      </c>
      <c r="D40" s="12" t="s">
        <v>153</v>
      </c>
      <c r="G40" s="13"/>
      <c r="H40" s="13"/>
      <c r="J40" s="13"/>
      <c r="K40" s="13"/>
      <c r="L40" s="13"/>
      <c r="M40" s="13"/>
      <c r="N40" s="13"/>
      <c r="O40" s="13"/>
      <c r="R40" s="13"/>
      <c r="S40" s="13"/>
      <c r="T40" s="13"/>
      <c r="W40" s="13"/>
      <c r="X40" s="13"/>
      <c r="Y40" s="13"/>
    </row>
    <row r="41" spans="2:51" s="2" customFormat="1" ht="17.25" customHeight="1">
      <c r="B41" s="7"/>
      <c r="C41" s="7"/>
      <c r="D41" s="7"/>
      <c r="G41" s="13"/>
      <c r="H41" s="13"/>
      <c r="J41" s="13"/>
      <c r="K41" s="13"/>
      <c r="L41" s="13"/>
      <c r="M41" s="13"/>
      <c r="N41" s="13"/>
      <c r="O41" s="13"/>
      <c r="R41" s="13"/>
      <c r="S41" s="13"/>
      <c r="T41" s="13"/>
      <c r="W41" s="13"/>
      <c r="X41" s="13"/>
      <c r="Y41" s="13"/>
    </row>
    <row r="42" spans="2:51" s="2" customFormat="1" ht="17.25" customHeight="1">
      <c r="B42" s="7"/>
      <c r="C42" s="11" t="s">
        <v>24</v>
      </c>
      <c r="D42" s="7"/>
      <c r="G42" s="13"/>
      <c r="H42" s="13"/>
      <c r="J42" s="13"/>
      <c r="K42" s="13"/>
      <c r="L42" s="13"/>
      <c r="M42" s="13"/>
      <c r="N42" s="13"/>
      <c r="O42" s="13"/>
      <c r="R42" s="13"/>
      <c r="S42" s="13"/>
      <c r="T42" s="13"/>
      <c r="W42" s="13"/>
      <c r="X42" s="13"/>
      <c r="Y42" s="13"/>
    </row>
    <row r="43" spans="2:51" s="2" customFormat="1" ht="17.25" customHeight="1">
      <c r="C43" s="7" t="s">
        <v>130</v>
      </c>
      <c r="F43" s="11"/>
      <c r="G43" s="13"/>
      <c r="H43" s="13"/>
      <c r="J43" s="13"/>
      <c r="K43" s="13"/>
      <c r="L43" s="13"/>
      <c r="M43" s="13"/>
      <c r="N43" s="13"/>
      <c r="O43" s="13"/>
      <c r="R43" s="13"/>
      <c r="S43" s="13"/>
      <c r="T43" s="13"/>
      <c r="W43" s="13"/>
      <c r="X43" s="13"/>
      <c r="Y43" s="13"/>
    </row>
    <row r="44" spans="2:51" s="2" customFormat="1" ht="17.25" customHeight="1">
      <c r="C44" s="7" t="s">
        <v>154</v>
      </c>
      <c r="F44" s="7"/>
      <c r="G44" s="13"/>
      <c r="H44" s="13"/>
      <c r="J44" s="13"/>
      <c r="K44" s="13"/>
      <c r="L44" s="13"/>
      <c r="M44" s="13"/>
      <c r="N44" s="13"/>
      <c r="O44" s="13"/>
      <c r="R44" s="13"/>
      <c r="S44" s="13"/>
      <c r="T44" s="13"/>
      <c r="W44" s="13"/>
      <c r="X44" s="13"/>
      <c r="Y44" s="13"/>
    </row>
    <row r="45" spans="2:51" s="2" customFormat="1" ht="17.25" customHeight="1">
      <c r="B45" s="7"/>
      <c r="C45" s="7"/>
      <c r="D45" s="7"/>
      <c r="E45" s="11"/>
      <c r="F45" s="13"/>
      <c r="G45" s="13"/>
      <c r="H45" s="13"/>
      <c r="J45" s="13"/>
      <c r="K45" s="13"/>
      <c r="L45" s="13"/>
      <c r="M45" s="13"/>
      <c r="N45" s="13"/>
      <c r="O45" s="13"/>
      <c r="R45" s="13"/>
      <c r="S45" s="13"/>
      <c r="T45" s="13"/>
      <c r="W45" s="13"/>
      <c r="X45" s="13"/>
      <c r="Y45" s="13"/>
    </row>
    <row r="46" spans="2:51" s="2" customFormat="1" ht="17.25" customHeight="1">
      <c r="B46" s="7" t="s">
        <v>208</v>
      </c>
      <c r="C46" s="7"/>
      <c r="D46" s="7"/>
    </row>
    <row r="47" spans="2:51" s="2" customFormat="1" ht="17.25" customHeight="1">
      <c r="B47" s="7" t="s">
        <v>132</v>
      </c>
      <c r="C47" s="7"/>
      <c r="D47" s="7"/>
    </row>
    <row r="48" spans="2:51" s="2" customFormat="1" ht="17.25" customHeight="1">
      <c r="B48" s="8" t="s">
        <v>136</v>
      </c>
      <c r="E48" s="13"/>
      <c r="F48" s="13"/>
      <c r="G48" s="13"/>
      <c r="H48" s="13"/>
      <c r="I48" s="13"/>
      <c r="J48" s="13"/>
      <c r="K48" s="13"/>
      <c r="L48" s="13"/>
      <c r="M48" s="13"/>
      <c r="N48" s="13"/>
      <c r="O48" s="13"/>
      <c r="P48" s="13"/>
      <c r="Q48" s="13"/>
      <c r="R48" s="13"/>
      <c r="S48" s="13"/>
      <c r="T48" s="13"/>
      <c r="U48" s="13"/>
      <c r="Y48" s="13"/>
      <c r="Z48" s="13"/>
      <c r="AA48" s="13"/>
      <c r="AB48" s="13"/>
      <c r="AD48" s="13"/>
      <c r="AE48" s="13"/>
      <c r="AF48" s="13"/>
      <c r="AG48" s="13"/>
      <c r="AH48" s="13"/>
      <c r="AI48" s="17"/>
      <c r="AJ48" s="13"/>
      <c r="AK48" s="13"/>
      <c r="AL48" s="13"/>
      <c r="AM48" s="13"/>
      <c r="AN48" s="13"/>
      <c r="AO48" s="13"/>
      <c r="AP48" s="13"/>
      <c r="AQ48" s="13"/>
      <c r="AR48" s="13"/>
      <c r="AS48" s="13"/>
      <c r="AT48" s="13"/>
      <c r="AU48" s="13"/>
      <c r="AV48" s="13"/>
      <c r="AW48" s="13"/>
      <c r="AX48" s="13"/>
      <c r="AY48" s="17"/>
    </row>
    <row r="49" spans="2:50" s="2" customFormat="1" ht="17.25" customHeight="1"/>
    <row r="50" spans="2:50" s="2" customFormat="1" ht="17.25" customHeight="1">
      <c r="B50" s="7" t="s">
        <v>209</v>
      </c>
      <c r="C50" s="7"/>
    </row>
    <row r="51" spans="2:50" s="2" customFormat="1" ht="17.25" customHeight="1">
      <c r="B51" s="7"/>
      <c r="C51" s="7"/>
    </row>
    <row r="52" spans="2:50" s="2" customFormat="1" ht="17.25" customHeight="1">
      <c r="B52" s="7" t="s">
        <v>210</v>
      </c>
      <c r="C52" s="7"/>
    </row>
    <row r="53" spans="2:50" s="2" customFormat="1" ht="17.25" customHeight="1">
      <c r="B53" s="7" t="s">
        <v>176</v>
      </c>
      <c r="C53" s="7"/>
    </row>
    <row r="54" spans="2:50" s="2" customFormat="1" ht="17.25" customHeight="1">
      <c r="B54" s="7"/>
      <c r="C54" s="7"/>
    </row>
    <row r="55" spans="2:50" s="2" customFormat="1" ht="17.25" customHeight="1">
      <c r="B55" s="7" t="s">
        <v>203</v>
      </c>
      <c r="C55" s="7"/>
    </row>
    <row r="56" spans="2:50" s="2" customFormat="1" ht="17.25" customHeight="1">
      <c r="B56" s="7" t="s">
        <v>52</v>
      </c>
      <c r="C56" s="7"/>
    </row>
    <row r="57" spans="2:50" s="2" customFormat="1" ht="17.25" customHeight="1">
      <c r="B57" s="7"/>
      <c r="C57" s="7"/>
    </row>
    <row r="58" spans="2:50" s="2" customFormat="1" ht="17.25" customHeight="1">
      <c r="B58" s="7" t="s">
        <v>16</v>
      </c>
      <c r="C58" s="7"/>
      <c r="D58" s="7"/>
    </row>
    <row r="59" spans="2:50" s="2" customFormat="1" ht="17.25" customHeight="1">
      <c r="B59" s="7"/>
      <c r="C59" s="7"/>
      <c r="D59" s="7"/>
    </row>
    <row r="60" spans="2:50" s="2" customFormat="1" ht="17.25" customHeight="1">
      <c r="B60" s="2" t="s">
        <v>211</v>
      </c>
      <c r="D60" s="7"/>
    </row>
    <row r="61" spans="2:50" s="2" customFormat="1" ht="17.25" customHeight="1">
      <c r="B61" s="2" t="s">
        <v>134</v>
      </c>
      <c r="D61" s="7"/>
    </row>
    <row r="62" spans="2:50" s="2" customFormat="1" ht="17.25" customHeight="1">
      <c r="B62" s="2" t="s">
        <v>177</v>
      </c>
    </row>
    <row r="63" spans="2:50" s="2" customFormat="1" ht="17.25" customHeight="1"/>
    <row r="64" spans="2:50" s="2" customFormat="1" ht="17.25" customHeight="1">
      <c r="B64" s="2" t="s">
        <v>212</v>
      </c>
      <c r="E64" s="14"/>
      <c r="F64" s="14"/>
      <c r="G64" s="14"/>
      <c r="H64" s="14"/>
      <c r="I64" s="14"/>
      <c r="J64" s="14"/>
      <c r="K64" s="14"/>
      <c r="L64" s="16"/>
      <c r="M64" s="2" t="s">
        <v>137</v>
      </c>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row>
    <row r="65" spans="2:71" s="2" customFormat="1" ht="17.25" customHeight="1">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row>
    <row r="66" spans="2:71" s="2" customFormat="1" ht="17.25" customHeight="1">
      <c r="B66" s="2" t="s">
        <v>157</v>
      </c>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row>
    <row r="67" spans="2:71" s="2" customFormat="1" ht="17.25" customHeight="1">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row>
    <row r="68" spans="2:71" s="2" customFormat="1" ht="17.25" customHeight="1">
      <c r="B68" s="2" t="s">
        <v>26</v>
      </c>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row>
    <row r="69" spans="2:71" s="2" customFormat="1" ht="17.25" customHeight="1">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row>
    <row r="70" spans="2:71" s="2" customFormat="1" ht="17.25" customHeight="1">
      <c r="B70" s="2" t="s">
        <v>213</v>
      </c>
      <c r="BL70" s="18"/>
      <c r="BM70" s="19"/>
      <c r="BN70" s="18"/>
      <c r="BO70" s="18"/>
      <c r="BP70" s="18"/>
      <c r="BQ70" s="20"/>
      <c r="BR70" s="21"/>
      <c r="BS70" s="21"/>
    </row>
    <row r="71" spans="2:71" s="2" customFormat="1" ht="17.25" customHeight="1">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row>
    <row r="72" spans="2:71" ht="17.25" customHeight="1">
      <c r="B72" s="2"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B1:AL52"/>
  <sheetViews>
    <sheetView topLeftCell="B1" zoomScale="40" zoomScaleNormal="40" workbookViewId="0">
      <selection activeCell="Q50" sqref="Q50"/>
    </sheetView>
  </sheetViews>
  <sheetFormatPr defaultColWidth="9" defaultRowHeight="25.5"/>
  <cols>
    <col min="1" max="1" width="1.625" style="22" customWidth="1"/>
    <col min="2" max="2" width="5.625" style="23" customWidth="1"/>
    <col min="3" max="3" width="10.625" style="23" customWidth="1"/>
    <col min="4" max="4" width="10.625" style="23" hidden="1" customWidth="1"/>
    <col min="5" max="5" width="3.375" style="23" bestFit="1" customWidth="1"/>
    <col min="6" max="6" width="15.625" style="22" customWidth="1"/>
    <col min="7" max="7" width="3.375" style="22" bestFit="1" customWidth="1"/>
    <col min="8" max="8" width="15.625" style="22" customWidth="1"/>
    <col min="9" max="9" width="3.375" style="22" bestFit="1" customWidth="1"/>
    <col min="10" max="10" width="15.625" style="23" customWidth="1"/>
    <col min="11" max="11" width="3.375" style="22" bestFit="1" customWidth="1"/>
    <col min="12" max="12" width="15.625" style="22" customWidth="1"/>
    <col min="13" max="13" width="5" style="22" customWidth="1"/>
    <col min="14" max="14" width="15.625" style="22" customWidth="1"/>
    <col min="15" max="15" width="3.375" style="22" customWidth="1"/>
    <col min="16" max="16" width="15.625" style="22" customWidth="1"/>
    <col min="17" max="17" width="3.375" style="22" customWidth="1"/>
    <col min="18" max="18" width="15.625" style="22" customWidth="1"/>
    <col min="19" max="19" width="3.375" style="22" customWidth="1"/>
    <col min="20" max="20" width="15.625" style="22" customWidth="1"/>
    <col min="21" max="21" width="3.375" style="22" customWidth="1"/>
    <col min="22" max="22" width="15.625" style="22" customWidth="1"/>
    <col min="23" max="23" width="3.375" style="22" customWidth="1"/>
    <col min="24" max="24" width="15.625" style="22" customWidth="1"/>
    <col min="25" max="25" width="3.375" style="22" customWidth="1"/>
    <col min="26" max="26" width="15.625" style="22" customWidth="1"/>
    <col min="27" max="27" width="3.375" style="22" customWidth="1"/>
    <col min="28" max="28" width="50.625" style="22" customWidth="1"/>
    <col min="29" max="16384" width="9" style="22"/>
  </cols>
  <sheetData>
    <row r="1" spans="2:37">
      <c r="B1" s="24" t="s">
        <v>56</v>
      </c>
    </row>
    <row r="2" spans="2:37">
      <c r="B2" s="25" t="s">
        <v>57</v>
      </c>
      <c r="F2" s="26"/>
      <c r="J2" s="52"/>
    </row>
    <row r="3" spans="2:37">
      <c r="B3" s="26" t="s">
        <v>156</v>
      </c>
      <c r="F3" s="52" t="s">
        <v>158</v>
      </c>
      <c r="J3" s="52"/>
    </row>
    <row r="4" spans="2:37">
      <c r="B4" s="25"/>
      <c r="F4" s="53" t="s">
        <v>35</v>
      </c>
      <c r="G4" s="53"/>
      <c r="H4" s="53"/>
      <c r="I4" s="53"/>
      <c r="J4" s="53"/>
      <c r="K4" s="53"/>
      <c r="L4" s="53"/>
      <c r="N4" s="53" t="s">
        <v>78</v>
      </c>
      <c r="O4" s="53"/>
      <c r="P4" s="53"/>
      <c r="R4" s="53" t="s">
        <v>69</v>
      </c>
      <c r="S4" s="53"/>
      <c r="T4" s="53"/>
      <c r="U4" s="53"/>
      <c r="V4" s="53"/>
      <c r="W4" s="53"/>
      <c r="X4" s="53"/>
      <c r="Z4" s="103" t="s">
        <v>88</v>
      </c>
      <c r="AB4" s="53" t="s">
        <v>135</v>
      </c>
    </row>
    <row r="5" spans="2:37">
      <c r="B5" s="23" t="s">
        <v>40</v>
      </c>
      <c r="C5" s="23" t="s">
        <v>7</v>
      </c>
      <c r="F5" s="23" t="s">
        <v>166</v>
      </c>
      <c r="G5" s="23"/>
      <c r="H5" s="23" t="s">
        <v>167</v>
      </c>
      <c r="J5" s="23" t="s">
        <v>4</v>
      </c>
      <c r="L5" s="23" t="s">
        <v>35</v>
      </c>
      <c r="N5" s="23" t="s">
        <v>168</v>
      </c>
      <c r="P5" s="23" t="s">
        <v>169</v>
      </c>
      <c r="R5" s="23" t="s">
        <v>168</v>
      </c>
      <c r="T5" s="23" t="s">
        <v>169</v>
      </c>
      <c r="V5" s="23" t="s">
        <v>4</v>
      </c>
      <c r="X5" s="23" t="s">
        <v>35</v>
      </c>
      <c r="Z5" s="104" t="s">
        <v>90</v>
      </c>
      <c r="AB5" s="53"/>
    </row>
    <row r="6" spans="2:37">
      <c r="B6" s="27">
        <v>1</v>
      </c>
      <c r="C6" s="28" t="s">
        <v>61</v>
      </c>
      <c r="D6" s="42" t="str">
        <f t="shared" ref="D6:D38" si="0">C6</f>
        <v>a</v>
      </c>
      <c r="E6" s="27" t="s">
        <v>32</v>
      </c>
      <c r="F6" s="54">
        <v>0.29166666666666669</v>
      </c>
      <c r="G6" s="27" t="s">
        <v>14</v>
      </c>
      <c r="H6" s="54">
        <v>0.66666666666666663</v>
      </c>
      <c r="I6" s="65" t="s">
        <v>59</v>
      </c>
      <c r="J6" s="54">
        <v>4.1666666666666664e-002</v>
      </c>
      <c r="K6" s="71" t="s">
        <v>10</v>
      </c>
      <c r="L6" s="53">
        <f t="shared" ref="L6:L22" si="1">IF(OR(F6="",H6=""),"",(H6+IF(F6&gt;H6,1,0)-F6-J6)*24)</f>
        <v>7.9999999999999982</v>
      </c>
      <c r="N6" s="87">
        <f>'【記載例】認知症対応型共同生活介護'!$BB$13</f>
        <v>0.29166666666666669</v>
      </c>
      <c r="O6" s="23" t="s">
        <v>14</v>
      </c>
      <c r="P6" s="87">
        <f>'【記載例】認知症対応型共同生活介護'!$BF$13</f>
        <v>0.83333333333333337</v>
      </c>
      <c r="R6" s="95">
        <f t="shared" ref="R6:R22" si="2">IF(F6="","",IF(F6&lt;N6,N6,IF(F6&gt;=P6,"",F6)))</f>
        <v>0.29166666666666669</v>
      </c>
      <c r="S6" s="23" t="s">
        <v>14</v>
      </c>
      <c r="T6" s="95">
        <f t="shared" ref="T6:T22" si="3">IF(H6="","",IF(H6&gt;F6,IF(H6&lt;P6,H6,P6),P6))</f>
        <v>0.66666666666666663</v>
      </c>
      <c r="U6" s="101" t="s">
        <v>59</v>
      </c>
      <c r="V6" s="54">
        <v>4.1666666666666664e-002</v>
      </c>
      <c r="W6" s="22" t="s">
        <v>10</v>
      </c>
      <c r="X6" s="53">
        <f t="shared" ref="X6:X22" si="4">IF(R6="","",IF((T6+IF(R6&gt;T6,1,0)-R6-V6)*24=0,"",(T6+IF(R6&gt;T6,1,0)-R6-V6)*24))</f>
        <v>7.9999999999999982</v>
      </c>
      <c r="Z6" s="53" t="str">
        <f t="shared" ref="Z6:Z22" si="5">IF(X6="",L6,IF(OR(L6-X6=0,L6-X6&lt;0),"-",L6-X6))</f>
        <v>-</v>
      </c>
      <c r="AB6" s="105"/>
    </row>
    <row r="7" spans="2:37">
      <c r="B7" s="27">
        <v>2</v>
      </c>
      <c r="C7" s="28" t="s">
        <v>41</v>
      </c>
      <c r="D7" s="42" t="str">
        <f t="shared" si="0"/>
        <v>b</v>
      </c>
      <c r="E7" s="27" t="s">
        <v>32</v>
      </c>
      <c r="F7" s="54">
        <v>0.45833333333333331</v>
      </c>
      <c r="G7" s="27" t="s">
        <v>14</v>
      </c>
      <c r="H7" s="54">
        <v>0.83333333333333337</v>
      </c>
      <c r="I7" s="65" t="s">
        <v>59</v>
      </c>
      <c r="J7" s="54">
        <v>4.1666666666666664e-002</v>
      </c>
      <c r="K7" s="71" t="s">
        <v>10</v>
      </c>
      <c r="L7" s="53">
        <f t="shared" si="1"/>
        <v>8</v>
      </c>
      <c r="N7" s="87">
        <f>'【記載例】認知症対応型共同生活介護'!$BB$13</f>
        <v>0.29166666666666669</v>
      </c>
      <c r="O7" s="23" t="s">
        <v>14</v>
      </c>
      <c r="P7" s="87">
        <f>'【記載例】認知症対応型共同生活介護'!$BF$13</f>
        <v>0.83333333333333337</v>
      </c>
      <c r="R7" s="95">
        <f t="shared" si="2"/>
        <v>0.45833333333333331</v>
      </c>
      <c r="S7" s="23" t="s">
        <v>14</v>
      </c>
      <c r="T7" s="95">
        <f t="shared" si="3"/>
        <v>0.83333333333333337</v>
      </c>
      <c r="U7" s="101" t="s">
        <v>59</v>
      </c>
      <c r="V7" s="54">
        <v>4.1666666666666664e-002</v>
      </c>
      <c r="W7" s="22" t="s">
        <v>10</v>
      </c>
      <c r="X7" s="53">
        <f t="shared" si="4"/>
        <v>8</v>
      </c>
      <c r="Z7" s="53" t="str">
        <f t="shared" si="5"/>
        <v>-</v>
      </c>
      <c r="AB7" s="105"/>
    </row>
    <row r="8" spans="2:37">
      <c r="B8" s="27">
        <v>3</v>
      </c>
      <c r="C8" s="28" t="s">
        <v>63</v>
      </c>
      <c r="D8" s="42" t="str">
        <f t="shared" si="0"/>
        <v>c</v>
      </c>
      <c r="E8" s="27" t="s">
        <v>32</v>
      </c>
      <c r="F8" s="54">
        <v>0.375</v>
      </c>
      <c r="G8" s="27" t="s">
        <v>14</v>
      </c>
      <c r="H8" s="54">
        <v>0.75</v>
      </c>
      <c r="I8" s="65" t="s">
        <v>59</v>
      </c>
      <c r="J8" s="54">
        <v>4.1666666666666664e-002</v>
      </c>
      <c r="K8" s="71" t="s">
        <v>10</v>
      </c>
      <c r="L8" s="53">
        <f t="shared" si="1"/>
        <v>8</v>
      </c>
      <c r="N8" s="87">
        <f>'【記載例】認知症対応型共同生活介護'!$BB$13</f>
        <v>0.29166666666666669</v>
      </c>
      <c r="O8" s="23" t="s">
        <v>14</v>
      </c>
      <c r="P8" s="87">
        <f>'【記載例】認知症対応型共同生活介護'!$BF$13</f>
        <v>0.83333333333333337</v>
      </c>
      <c r="R8" s="95">
        <f t="shared" si="2"/>
        <v>0.375</v>
      </c>
      <c r="S8" s="23" t="s">
        <v>14</v>
      </c>
      <c r="T8" s="95">
        <f t="shared" si="3"/>
        <v>0.75</v>
      </c>
      <c r="U8" s="101" t="s">
        <v>59</v>
      </c>
      <c r="V8" s="54">
        <v>4.1666666666666664e-002</v>
      </c>
      <c r="W8" s="22" t="s">
        <v>10</v>
      </c>
      <c r="X8" s="53">
        <f t="shared" si="4"/>
        <v>8</v>
      </c>
      <c r="Z8" s="53" t="str">
        <f t="shared" si="5"/>
        <v>-</v>
      </c>
      <c r="AB8" s="105"/>
    </row>
    <row r="9" spans="2:37">
      <c r="B9" s="27">
        <v>4</v>
      </c>
      <c r="C9" s="28" t="s">
        <v>64</v>
      </c>
      <c r="D9" s="42" t="str">
        <f t="shared" si="0"/>
        <v>d</v>
      </c>
      <c r="E9" s="27" t="s">
        <v>32</v>
      </c>
      <c r="F9" s="54">
        <v>0.35416666666666669</v>
      </c>
      <c r="G9" s="27" t="s">
        <v>14</v>
      </c>
      <c r="H9" s="54">
        <v>0.72916666666666663</v>
      </c>
      <c r="I9" s="65" t="s">
        <v>59</v>
      </c>
      <c r="J9" s="54">
        <v>4.1666666666666664e-002</v>
      </c>
      <c r="K9" s="71" t="s">
        <v>10</v>
      </c>
      <c r="L9" s="53">
        <f t="shared" si="1"/>
        <v>7.9999999999999982</v>
      </c>
      <c r="N9" s="87">
        <f>'【記載例】認知症対応型共同生活介護'!$BB$13</f>
        <v>0.29166666666666669</v>
      </c>
      <c r="O9" s="23" t="s">
        <v>14</v>
      </c>
      <c r="P9" s="87">
        <f>'【記載例】認知症対応型共同生活介護'!$BF$13</f>
        <v>0.83333333333333337</v>
      </c>
      <c r="R9" s="95">
        <f t="shared" si="2"/>
        <v>0.35416666666666669</v>
      </c>
      <c r="S9" s="23" t="s">
        <v>14</v>
      </c>
      <c r="T9" s="95">
        <f t="shared" si="3"/>
        <v>0.72916666666666663</v>
      </c>
      <c r="U9" s="101" t="s">
        <v>59</v>
      </c>
      <c r="V9" s="54">
        <v>4.1666666666666664e-002</v>
      </c>
      <c r="W9" s="22" t="s">
        <v>10</v>
      </c>
      <c r="X9" s="53">
        <f t="shared" si="4"/>
        <v>7.9999999999999982</v>
      </c>
      <c r="Z9" s="53" t="str">
        <f t="shared" si="5"/>
        <v>-</v>
      </c>
      <c r="AB9" s="105"/>
    </row>
    <row r="10" spans="2:37">
      <c r="B10" s="27">
        <v>5</v>
      </c>
      <c r="C10" s="28" t="s">
        <v>65</v>
      </c>
      <c r="D10" s="42" t="str">
        <f t="shared" si="0"/>
        <v>e</v>
      </c>
      <c r="E10" s="27" t="s">
        <v>32</v>
      </c>
      <c r="F10" s="54">
        <v>0.375</v>
      </c>
      <c r="G10" s="27" t="s">
        <v>14</v>
      </c>
      <c r="H10" s="54">
        <v>0.625</v>
      </c>
      <c r="I10" s="65" t="s">
        <v>59</v>
      </c>
      <c r="J10" s="54">
        <v>0</v>
      </c>
      <c r="K10" s="71" t="s">
        <v>10</v>
      </c>
      <c r="L10" s="53">
        <f t="shared" si="1"/>
        <v>6</v>
      </c>
      <c r="N10" s="87">
        <f>'【記載例】認知症対応型共同生活介護'!$BB$13</f>
        <v>0.29166666666666669</v>
      </c>
      <c r="O10" s="23" t="s">
        <v>14</v>
      </c>
      <c r="P10" s="87">
        <f>'【記載例】認知症対応型共同生活介護'!$BF$13</f>
        <v>0.83333333333333337</v>
      </c>
      <c r="R10" s="95">
        <f t="shared" si="2"/>
        <v>0.375</v>
      </c>
      <c r="S10" s="23" t="s">
        <v>14</v>
      </c>
      <c r="T10" s="95">
        <f t="shared" si="3"/>
        <v>0.625</v>
      </c>
      <c r="U10" s="101" t="s">
        <v>59</v>
      </c>
      <c r="V10" s="54">
        <v>0</v>
      </c>
      <c r="W10" s="22" t="s">
        <v>10</v>
      </c>
      <c r="X10" s="53">
        <f t="shared" si="4"/>
        <v>6</v>
      </c>
      <c r="Z10" s="53" t="str">
        <f t="shared" si="5"/>
        <v>-</v>
      </c>
      <c r="AB10" s="105"/>
    </row>
    <row r="11" spans="2:37">
      <c r="B11" s="27">
        <v>6</v>
      </c>
      <c r="C11" s="28" t="s">
        <v>47</v>
      </c>
      <c r="D11" s="42" t="str">
        <f t="shared" si="0"/>
        <v>f</v>
      </c>
      <c r="E11" s="27" t="s">
        <v>32</v>
      </c>
      <c r="F11" s="54">
        <v>0.41666666666666669</v>
      </c>
      <c r="G11" s="27" t="s">
        <v>14</v>
      </c>
      <c r="H11" s="54">
        <v>0.66666666666666663</v>
      </c>
      <c r="I11" s="65" t="s">
        <v>59</v>
      </c>
      <c r="J11" s="54">
        <v>0</v>
      </c>
      <c r="K11" s="71" t="s">
        <v>10</v>
      </c>
      <c r="L11" s="53">
        <f t="shared" si="1"/>
        <v>5.9999999999999982</v>
      </c>
      <c r="N11" s="87">
        <f>'【記載例】認知症対応型共同生活介護'!$BB$13</f>
        <v>0.29166666666666669</v>
      </c>
      <c r="O11" s="23" t="s">
        <v>14</v>
      </c>
      <c r="P11" s="87">
        <f>'【記載例】認知症対応型共同生活介護'!$BF$13</f>
        <v>0.83333333333333337</v>
      </c>
      <c r="R11" s="95">
        <f t="shared" si="2"/>
        <v>0.41666666666666669</v>
      </c>
      <c r="S11" s="23" t="s">
        <v>14</v>
      </c>
      <c r="T11" s="95">
        <f t="shared" si="3"/>
        <v>0.66666666666666663</v>
      </c>
      <c r="U11" s="101" t="s">
        <v>59</v>
      </c>
      <c r="V11" s="54">
        <v>0</v>
      </c>
      <c r="W11" s="22" t="s">
        <v>10</v>
      </c>
      <c r="X11" s="53">
        <f t="shared" si="4"/>
        <v>5.9999999999999982</v>
      </c>
      <c r="Z11" s="53" t="str">
        <f t="shared" si="5"/>
        <v>-</v>
      </c>
      <c r="AB11" s="105"/>
    </row>
    <row r="12" spans="2:37">
      <c r="B12" s="27">
        <v>7</v>
      </c>
      <c r="C12" s="28" t="s">
        <v>66</v>
      </c>
      <c r="D12" s="42" t="str">
        <f t="shared" si="0"/>
        <v>g</v>
      </c>
      <c r="E12" s="27" t="s">
        <v>32</v>
      </c>
      <c r="F12" s="54">
        <v>0.29166666666666669</v>
      </c>
      <c r="G12" s="27" t="s">
        <v>14</v>
      </c>
      <c r="H12" s="54">
        <v>0.39583333333333331</v>
      </c>
      <c r="I12" s="65" t="s">
        <v>59</v>
      </c>
      <c r="J12" s="54">
        <v>0</v>
      </c>
      <c r="K12" s="71" t="s">
        <v>10</v>
      </c>
      <c r="L12" s="53">
        <f t="shared" si="1"/>
        <v>2.4999999999999991</v>
      </c>
      <c r="N12" s="87">
        <f>'【記載例】認知症対応型共同生活介護'!$BB$13</f>
        <v>0.29166666666666669</v>
      </c>
      <c r="O12" s="23" t="s">
        <v>14</v>
      </c>
      <c r="P12" s="87">
        <f>'【記載例】認知症対応型共同生活介護'!$BF$13</f>
        <v>0.83333333333333337</v>
      </c>
      <c r="R12" s="95">
        <f t="shared" si="2"/>
        <v>0.29166666666666669</v>
      </c>
      <c r="S12" s="23" t="s">
        <v>14</v>
      </c>
      <c r="T12" s="95">
        <f t="shared" si="3"/>
        <v>0.39583333333333331</v>
      </c>
      <c r="U12" s="101" t="s">
        <v>59</v>
      </c>
      <c r="V12" s="54">
        <v>0</v>
      </c>
      <c r="W12" s="22" t="s">
        <v>10</v>
      </c>
      <c r="X12" s="53">
        <f t="shared" si="4"/>
        <v>2.4999999999999991</v>
      </c>
      <c r="Z12" s="53" t="str">
        <f t="shared" si="5"/>
        <v>-</v>
      </c>
      <c r="AB12" s="105"/>
    </row>
    <row r="13" spans="2:37">
      <c r="B13" s="27">
        <v>8</v>
      </c>
      <c r="C13" s="29" t="s">
        <v>60</v>
      </c>
      <c r="D13" s="42" t="str">
        <f t="shared" si="0"/>
        <v>h</v>
      </c>
      <c r="E13" s="27" t="s">
        <v>32</v>
      </c>
      <c r="F13" s="55">
        <v>0.66666666666666663</v>
      </c>
      <c r="G13" s="27" t="s">
        <v>14</v>
      </c>
      <c r="H13" s="55">
        <v>0.83333333333333337</v>
      </c>
      <c r="I13" s="65" t="s">
        <v>59</v>
      </c>
      <c r="J13" s="55">
        <v>0</v>
      </c>
      <c r="K13" s="71" t="s">
        <v>10</v>
      </c>
      <c r="L13" s="76">
        <f t="shared" si="1"/>
        <v>4.0000000000000018</v>
      </c>
      <c r="N13" s="88">
        <f>'【記載例】認知症対応型共同生活介護'!$BB$13</f>
        <v>0.29166666666666669</v>
      </c>
      <c r="O13" s="23" t="s">
        <v>14</v>
      </c>
      <c r="P13" s="88">
        <f>'【記載例】認知症対応型共同生活介護'!$BF$13</f>
        <v>0.83333333333333337</v>
      </c>
      <c r="R13" s="96">
        <f t="shared" si="2"/>
        <v>0.66666666666666663</v>
      </c>
      <c r="S13" s="23" t="s">
        <v>14</v>
      </c>
      <c r="T13" s="96">
        <f t="shared" si="3"/>
        <v>0.83333333333333337</v>
      </c>
      <c r="U13" s="101" t="s">
        <v>59</v>
      </c>
      <c r="V13" s="55">
        <v>0</v>
      </c>
      <c r="W13" s="22" t="s">
        <v>10</v>
      </c>
      <c r="X13" s="76">
        <f t="shared" si="4"/>
        <v>4.0000000000000018</v>
      </c>
      <c r="Z13" s="76" t="str">
        <f t="shared" si="5"/>
        <v>-</v>
      </c>
      <c r="AB13" s="106"/>
    </row>
    <row r="14" spans="2:37">
      <c r="B14" s="27">
        <v>9</v>
      </c>
      <c r="C14" s="30" t="s">
        <v>55</v>
      </c>
      <c r="D14" s="41" t="str">
        <f t="shared" si="0"/>
        <v>i</v>
      </c>
      <c r="E14" s="47" t="s">
        <v>32</v>
      </c>
      <c r="F14" s="56">
        <v>0.70833333333333337</v>
      </c>
      <c r="G14" s="47" t="s">
        <v>14</v>
      </c>
      <c r="H14" s="56">
        <v>1</v>
      </c>
      <c r="I14" s="64" t="s">
        <v>59</v>
      </c>
      <c r="J14" s="56">
        <v>0</v>
      </c>
      <c r="K14" s="70" t="s">
        <v>10</v>
      </c>
      <c r="L14" s="77">
        <f t="shared" si="1"/>
        <v>6.9999999999999991</v>
      </c>
      <c r="M14" s="85"/>
      <c r="N14" s="89">
        <f>'【記載例】認知症対応型共同生活介護'!$BB$13</f>
        <v>0.29166666666666669</v>
      </c>
      <c r="O14" s="93" t="s">
        <v>14</v>
      </c>
      <c r="P14" s="89">
        <f>'【記載例】認知症対応型共同生活介護'!$BF$13</f>
        <v>0.83333333333333337</v>
      </c>
      <c r="Q14" s="85"/>
      <c r="R14" s="97">
        <f t="shared" si="2"/>
        <v>0.70833333333333337</v>
      </c>
      <c r="S14" s="93" t="s">
        <v>14</v>
      </c>
      <c r="T14" s="97">
        <f t="shared" si="3"/>
        <v>0.83333333333333337</v>
      </c>
      <c r="U14" s="100" t="s">
        <v>59</v>
      </c>
      <c r="V14" s="56">
        <v>0</v>
      </c>
      <c r="W14" s="85" t="s">
        <v>10</v>
      </c>
      <c r="X14" s="77">
        <f t="shared" si="4"/>
        <v>3</v>
      </c>
      <c r="Y14" s="85"/>
      <c r="Z14" s="77">
        <f t="shared" si="5"/>
        <v>3.9999999999999991</v>
      </c>
      <c r="AA14" s="85"/>
      <c r="AB14" s="107" t="s">
        <v>189</v>
      </c>
      <c r="AC14" s="109"/>
      <c r="AK14" s="85"/>
    </row>
    <row r="15" spans="2:37">
      <c r="B15" s="27">
        <v>10</v>
      </c>
      <c r="C15" s="31" t="s">
        <v>44</v>
      </c>
      <c r="D15" s="43" t="str">
        <f t="shared" si="0"/>
        <v>j</v>
      </c>
      <c r="E15" s="48" t="s">
        <v>32</v>
      </c>
      <c r="F15" s="57">
        <v>0</v>
      </c>
      <c r="G15" s="48" t="s">
        <v>14</v>
      </c>
      <c r="H15" s="57">
        <v>0.41666666666666669</v>
      </c>
      <c r="I15" s="66" t="s">
        <v>59</v>
      </c>
      <c r="J15" s="57">
        <v>4.1666666666666664e-002</v>
      </c>
      <c r="K15" s="72" t="s">
        <v>10</v>
      </c>
      <c r="L15" s="78">
        <f t="shared" si="1"/>
        <v>9</v>
      </c>
      <c r="M15" s="86"/>
      <c r="N15" s="90">
        <f>'【記載例】認知症対応型共同生活介護'!$BB$13</f>
        <v>0.29166666666666669</v>
      </c>
      <c r="O15" s="94" t="s">
        <v>14</v>
      </c>
      <c r="P15" s="90">
        <f>'【記載例】認知症対応型共同生活介護'!$BF$13</f>
        <v>0.83333333333333337</v>
      </c>
      <c r="Q15" s="86"/>
      <c r="R15" s="98">
        <f t="shared" si="2"/>
        <v>0.29166666666666669</v>
      </c>
      <c r="S15" s="94" t="s">
        <v>14</v>
      </c>
      <c r="T15" s="98">
        <f t="shared" si="3"/>
        <v>0.41666666666666669</v>
      </c>
      <c r="U15" s="102" t="s">
        <v>59</v>
      </c>
      <c r="V15" s="57">
        <v>0</v>
      </c>
      <c r="W15" s="86" t="s">
        <v>10</v>
      </c>
      <c r="X15" s="78">
        <f t="shared" si="4"/>
        <v>3</v>
      </c>
      <c r="Y15" s="86"/>
      <c r="Z15" s="78">
        <f t="shared" si="5"/>
        <v>6</v>
      </c>
      <c r="AA15" s="86"/>
      <c r="AB15" s="107" t="s">
        <v>190</v>
      </c>
      <c r="AC15" s="109"/>
    </row>
    <row r="16" spans="2:37">
      <c r="B16" s="27">
        <v>11</v>
      </c>
      <c r="C16" s="32" t="s">
        <v>68</v>
      </c>
      <c r="D16" s="42" t="str">
        <f t="shared" si="0"/>
        <v>k</v>
      </c>
      <c r="E16" s="27" t="s">
        <v>32</v>
      </c>
      <c r="F16" s="58"/>
      <c r="G16" s="27" t="s">
        <v>14</v>
      </c>
      <c r="H16" s="58"/>
      <c r="I16" s="65" t="s">
        <v>59</v>
      </c>
      <c r="J16" s="58">
        <v>0</v>
      </c>
      <c r="K16" s="71" t="s">
        <v>10</v>
      </c>
      <c r="L16" s="79" t="str">
        <f t="shared" si="1"/>
        <v/>
      </c>
      <c r="N16" s="91">
        <f>'【記載例】認知症対応型共同生活介護'!$BB$13</f>
        <v>0.29166666666666669</v>
      </c>
      <c r="O16" s="23" t="s">
        <v>14</v>
      </c>
      <c r="P16" s="91">
        <f>'【記載例】認知症対応型共同生活介護'!$BF$13</f>
        <v>0.83333333333333337</v>
      </c>
      <c r="R16" s="99" t="str">
        <f t="shared" si="2"/>
        <v/>
      </c>
      <c r="S16" s="23" t="s">
        <v>14</v>
      </c>
      <c r="T16" s="99" t="str">
        <f t="shared" si="3"/>
        <v/>
      </c>
      <c r="U16" s="101" t="s">
        <v>59</v>
      </c>
      <c r="V16" s="58">
        <v>0</v>
      </c>
      <c r="W16" s="22" t="s">
        <v>10</v>
      </c>
      <c r="X16" s="79" t="str">
        <f t="shared" si="4"/>
        <v/>
      </c>
      <c r="Z16" s="79" t="str">
        <f t="shared" si="5"/>
        <v/>
      </c>
      <c r="AB16" s="107"/>
      <c r="AC16" s="109"/>
    </row>
    <row r="17" spans="2:38">
      <c r="B17" s="27">
        <v>12</v>
      </c>
      <c r="C17" s="28" t="s">
        <v>70</v>
      </c>
      <c r="D17" s="42" t="str">
        <f t="shared" si="0"/>
        <v>l</v>
      </c>
      <c r="E17" s="27" t="s">
        <v>32</v>
      </c>
      <c r="F17" s="54"/>
      <c r="G17" s="27" t="s">
        <v>14</v>
      </c>
      <c r="H17" s="54"/>
      <c r="I17" s="65" t="s">
        <v>59</v>
      </c>
      <c r="J17" s="54">
        <v>0</v>
      </c>
      <c r="K17" s="71" t="s">
        <v>10</v>
      </c>
      <c r="L17" s="53" t="str">
        <f t="shared" si="1"/>
        <v/>
      </c>
      <c r="N17" s="87">
        <f>'【記載例】認知症対応型共同生活介護'!$BB$13</f>
        <v>0.29166666666666669</v>
      </c>
      <c r="O17" s="23" t="s">
        <v>14</v>
      </c>
      <c r="P17" s="87">
        <f>'【記載例】認知症対応型共同生活介護'!$BF$13</f>
        <v>0.83333333333333337</v>
      </c>
      <c r="R17" s="95" t="str">
        <f t="shared" si="2"/>
        <v/>
      </c>
      <c r="S17" s="23" t="s">
        <v>14</v>
      </c>
      <c r="T17" s="95" t="str">
        <f t="shared" si="3"/>
        <v/>
      </c>
      <c r="U17" s="101" t="s">
        <v>59</v>
      </c>
      <c r="V17" s="54">
        <v>0</v>
      </c>
      <c r="W17" s="22" t="s">
        <v>10</v>
      </c>
      <c r="X17" s="53" t="str">
        <f t="shared" si="4"/>
        <v/>
      </c>
      <c r="Z17" s="53" t="str">
        <f t="shared" si="5"/>
        <v/>
      </c>
      <c r="AB17" s="108"/>
    </row>
    <row r="18" spans="2:38">
      <c r="B18" s="27">
        <v>13</v>
      </c>
      <c r="C18" s="28" t="s">
        <v>9</v>
      </c>
      <c r="D18" s="42" t="str">
        <f t="shared" si="0"/>
        <v>m</v>
      </c>
      <c r="E18" s="27" t="s">
        <v>32</v>
      </c>
      <c r="F18" s="54"/>
      <c r="G18" s="27" t="s">
        <v>14</v>
      </c>
      <c r="H18" s="54"/>
      <c r="I18" s="65" t="s">
        <v>59</v>
      </c>
      <c r="J18" s="54">
        <v>0</v>
      </c>
      <c r="K18" s="71" t="s">
        <v>10</v>
      </c>
      <c r="L18" s="53" t="str">
        <f t="shared" si="1"/>
        <v/>
      </c>
      <c r="N18" s="87">
        <f>'【記載例】認知症対応型共同生活介護'!$BB$13</f>
        <v>0.29166666666666669</v>
      </c>
      <c r="O18" s="23" t="s">
        <v>14</v>
      </c>
      <c r="P18" s="87">
        <f>'【記載例】認知症対応型共同生活介護'!$BF$13</f>
        <v>0.83333333333333337</v>
      </c>
      <c r="R18" s="95" t="str">
        <f t="shared" si="2"/>
        <v/>
      </c>
      <c r="S18" s="23" t="s">
        <v>14</v>
      </c>
      <c r="T18" s="95" t="str">
        <f t="shared" si="3"/>
        <v/>
      </c>
      <c r="U18" s="101" t="s">
        <v>59</v>
      </c>
      <c r="V18" s="54">
        <v>0</v>
      </c>
      <c r="W18" s="22" t="s">
        <v>10</v>
      </c>
      <c r="X18" s="53" t="str">
        <f t="shared" si="4"/>
        <v/>
      </c>
      <c r="Z18" s="53" t="str">
        <f t="shared" si="5"/>
        <v/>
      </c>
      <c r="AB18" s="105"/>
    </row>
    <row r="19" spans="2:38">
      <c r="B19" s="27">
        <v>14</v>
      </c>
      <c r="C19" s="28" t="s">
        <v>20</v>
      </c>
      <c r="D19" s="42" t="str">
        <f t="shared" si="0"/>
        <v>n</v>
      </c>
      <c r="E19" s="27" t="s">
        <v>32</v>
      </c>
      <c r="F19" s="54"/>
      <c r="G19" s="27" t="s">
        <v>14</v>
      </c>
      <c r="H19" s="54"/>
      <c r="I19" s="65" t="s">
        <v>59</v>
      </c>
      <c r="J19" s="54">
        <v>0</v>
      </c>
      <c r="K19" s="71" t="s">
        <v>10</v>
      </c>
      <c r="L19" s="53" t="str">
        <f t="shared" si="1"/>
        <v/>
      </c>
      <c r="N19" s="87">
        <f>'【記載例】認知症対応型共同生活介護'!$BB$13</f>
        <v>0.29166666666666669</v>
      </c>
      <c r="O19" s="23" t="s">
        <v>14</v>
      </c>
      <c r="P19" s="87">
        <f>'【記載例】認知症対応型共同生活介護'!$BF$13</f>
        <v>0.83333333333333337</v>
      </c>
      <c r="R19" s="95" t="str">
        <f t="shared" si="2"/>
        <v/>
      </c>
      <c r="S19" s="23" t="s">
        <v>14</v>
      </c>
      <c r="T19" s="95" t="str">
        <f t="shared" si="3"/>
        <v/>
      </c>
      <c r="U19" s="101" t="s">
        <v>59</v>
      </c>
      <c r="V19" s="54">
        <v>0</v>
      </c>
      <c r="W19" s="22" t="s">
        <v>10</v>
      </c>
      <c r="X19" s="53" t="str">
        <f t="shared" si="4"/>
        <v/>
      </c>
      <c r="Z19" s="53" t="str">
        <f t="shared" si="5"/>
        <v/>
      </c>
      <c r="AB19" s="105"/>
    </row>
    <row r="20" spans="2:38">
      <c r="B20" s="27">
        <v>15</v>
      </c>
      <c r="C20" s="28" t="s">
        <v>34</v>
      </c>
      <c r="D20" s="42" t="str">
        <f t="shared" si="0"/>
        <v>o</v>
      </c>
      <c r="E20" s="27" t="s">
        <v>32</v>
      </c>
      <c r="F20" s="54"/>
      <c r="G20" s="27" t="s">
        <v>14</v>
      </c>
      <c r="H20" s="54"/>
      <c r="I20" s="65" t="s">
        <v>59</v>
      </c>
      <c r="J20" s="54">
        <v>0</v>
      </c>
      <c r="K20" s="71" t="s">
        <v>10</v>
      </c>
      <c r="L20" s="53" t="str">
        <f t="shared" si="1"/>
        <v/>
      </c>
      <c r="N20" s="87">
        <f>'【記載例】認知症対応型共同生活介護'!$BB$13</f>
        <v>0.29166666666666669</v>
      </c>
      <c r="O20" s="23" t="s">
        <v>14</v>
      </c>
      <c r="P20" s="87">
        <f>'【記載例】認知症対応型共同生活介護'!$BF$13</f>
        <v>0.83333333333333337</v>
      </c>
      <c r="R20" s="95" t="str">
        <f t="shared" si="2"/>
        <v/>
      </c>
      <c r="S20" s="23" t="s">
        <v>14</v>
      </c>
      <c r="T20" s="95" t="str">
        <f t="shared" si="3"/>
        <v/>
      </c>
      <c r="U20" s="101" t="s">
        <v>59</v>
      </c>
      <c r="V20" s="54">
        <v>0</v>
      </c>
      <c r="W20" s="22" t="s">
        <v>10</v>
      </c>
      <c r="X20" s="53" t="str">
        <f t="shared" si="4"/>
        <v/>
      </c>
      <c r="Z20" s="53" t="str">
        <f t="shared" si="5"/>
        <v/>
      </c>
      <c r="AB20" s="105"/>
    </row>
    <row r="21" spans="2:38">
      <c r="B21" s="27">
        <v>16</v>
      </c>
      <c r="C21" s="28" t="s">
        <v>25</v>
      </c>
      <c r="D21" s="42" t="str">
        <f t="shared" si="0"/>
        <v>p</v>
      </c>
      <c r="E21" s="27" t="s">
        <v>32</v>
      </c>
      <c r="F21" s="54"/>
      <c r="G21" s="27" t="s">
        <v>14</v>
      </c>
      <c r="H21" s="54"/>
      <c r="I21" s="65" t="s">
        <v>59</v>
      </c>
      <c r="J21" s="54">
        <v>0</v>
      </c>
      <c r="K21" s="71" t="s">
        <v>10</v>
      </c>
      <c r="L21" s="53" t="str">
        <f t="shared" si="1"/>
        <v/>
      </c>
      <c r="N21" s="87">
        <f>'【記載例】認知症対応型共同生活介護'!$BB$13</f>
        <v>0.29166666666666669</v>
      </c>
      <c r="O21" s="23" t="s">
        <v>14</v>
      </c>
      <c r="P21" s="87">
        <f>'【記載例】認知症対応型共同生活介護'!$BF$13</f>
        <v>0.83333333333333337</v>
      </c>
      <c r="R21" s="95" t="str">
        <f t="shared" si="2"/>
        <v/>
      </c>
      <c r="S21" s="23" t="s">
        <v>14</v>
      </c>
      <c r="T21" s="95" t="str">
        <f t="shared" si="3"/>
        <v/>
      </c>
      <c r="U21" s="101" t="s">
        <v>59</v>
      </c>
      <c r="V21" s="54">
        <v>0</v>
      </c>
      <c r="W21" s="22" t="s">
        <v>10</v>
      </c>
      <c r="X21" s="53" t="str">
        <f t="shared" si="4"/>
        <v/>
      </c>
      <c r="Z21" s="53" t="str">
        <f t="shared" si="5"/>
        <v/>
      </c>
      <c r="AB21" s="105"/>
    </row>
    <row r="22" spans="2:38" ht="26.25">
      <c r="B22" s="27">
        <v>17</v>
      </c>
      <c r="C22" s="29" t="s">
        <v>71</v>
      </c>
      <c r="D22" s="42" t="str">
        <f t="shared" si="0"/>
        <v>q</v>
      </c>
      <c r="E22" s="27" t="s">
        <v>32</v>
      </c>
      <c r="F22" s="55"/>
      <c r="G22" s="27" t="s">
        <v>14</v>
      </c>
      <c r="H22" s="55"/>
      <c r="I22" s="65" t="s">
        <v>59</v>
      </c>
      <c r="J22" s="55">
        <v>0</v>
      </c>
      <c r="K22" s="71" t="s">
        <v>10</v>
      </c>
      <c r="L22" s="76" t="str">
        <f t="shared" si="1"/>
        <v/>
      </c>
      <c r="N22" s="87">
        <f>'【記載例】認知症対応型共同生活介護'!$BB$13</f>
        <v>0.29166666666666669</v>
      </c>
      <c r="O22" s="23" t="s">
        <v>14</v>
      </c>
      <c r="P22" s="87">
        <f>'【記載例】認知症対応型共同生活介護'!$BF$13</f>
        <v>0.83333333333333337</v>
      </c>
      <c r="R22" s="95" t="str">
        <f t="shared" si="2"/>
        <v/>
      </c>
      <c r="S22" s="23" t="s">
        <v>14</v>
      </c>
      <c r="T22" s="95" t="str">
        <f t="shared" si="3"/>
        <v/>
      </c>
      <c r="U22" s="101" t="s">
        <v>59</v>
      </c>
      <c r="V22" s="54">
        <v>0</v>
      </c>
      <c r="W22" s="22" t="s">
        <v>10</v>
      </c>
      <c r="X22" s="53" t="str">
        <f t="shared" si="4"/>
        <v/>
      </c>
      <c r="Z22" s="53" t="str">
        <f t="shared" si="5"/>
        <v/>
      </c>
      <c r="AB22" s="105"/>
    </row>
    <row r="23" spans="2:38">
      <c r="B23" s="27">
        <v>18</v>
      </c>
      <c r="C23" s="33" t="s">
        <v>62</v>
      </c>
      <c r="D23" s="44" t="str">
        <f t="shared" si="0"/>
        <v>r</v>
      </c>
      <c r="E23" s="49" t="s">
        <v>32</v>
      </c>
      <c r="F23" s="59"/>
      <c r="G23" s="49" t="s">
        <v>14</v>
      </c>
      <c r="H23" s="59"/>
      <c r="I23" s="67" t="s">
        <v>59</v>
      </c>
      <c r="J23" s="59"/>
      <c r="K23" s="73" t="s">
        <v>10</v>
      </c>
      <c r="L23" s="80">
        <v>1</v>
      </c>
      <c r="N23" s="92"/>
      <c r="O23" s="27" t="s">
        <v>14</v>
      </c>
      <c r="P23" s="92"/>
      <c r="Q23" s="71"/>
      <c r="R23" s="92"/>
      <c r="S23" s="27" t="s">
        <v>14</v>
      </c>
      <c r="T23" s="92"/>
      <c r="U23" s="65" t="s">
        <v>59</v>
      </c>
      <c r="V23" s="62"/>
      <c r="W23" s="71" t="s">
        <v>10</v>
      </c>
      <c r="X23" s="28">
        <v>1</v>
      </c>
      <c r="Y23" s="71"/>
      <c r="Z23" s="28" t="s">
        <v>58</v>
      </c>
      <c r="AB23" s="105"/>
    </row>
    <row r="24" spans="2:38">
      <c r="B24" s="27">
        <v>19</v>
      </c>
      <c r="C24" s="34" t="s">
        <v>72</v>
      </c>
      <c r="D24" s="45" t="str">
        <f t="shared" si="0"/>
        <v>s</v>
      </c>
      <c r="E24" s="50" t="s">
        <v>32</v>
      </c>
      <c r="F24" s="60"/>
      <c r="G24" s="50" t="s">
        <v>14</v>
      </c>
      <c r="H24" s="60"/>
      <c r="I24" s="68" t="s">
        <v>59</v>
      </c>
      <c r="J24" s="60"/>
      <c r="K24" s="74" t="s">
        <v>10</v>
      </c>
      <c r="L24" s="81">
        <v>2</v>
      </c>
      <c r="N24" s="92"/>
      <c r="O24" s="27" t="s">
        <v>14</v>
      </c>
      <c r="P24" s="92"/>
      <c r="Q24" s="71"/>
      <c r="R24" s="92"/>
      <c r="S24" s="27" t="s">
        <v>14</v>
      </c>
      <c r="T24" s="92"/>
      <c r="U24" s="65" t="s">
        <v>59</v>
      </c>
      <c r="V24" s="62"/>
      <c r="W24" s="71" t="s">
        <v>10</v>
      </c>
      <c r="X24" s="28">
        <v>2</v>
      </c>
      <c r="Y24" s="71"/>
      <c r="Z24" s="28" t="s">
        <v>58</v>
      </c>
      <c r="AB24" s="105"/>
      <c r="AL24" s="86"/>
    </row>
    <row r="25" spans="2:38">
      <c r="B25" s="27">
        <v>20</v>
      </c>
      <c r="C25" s="34" t="s">
        <v>19</v>
      </c>
      <c r="D25" s="45" t="str">
        <f t="shared" si="0"/>
        <v>t</v>
      </c>
      <c r="E25" s="50" t="s">
        <v>32</v>
      </c>
      <c r="F25" s="60"/>
      <c r="G25" s="50" t="s">
        <v>14</v>
      </c>
      <c r="H25" s="60"/>
      <c r="I25" s="68" t="s">
        <v>59</v>
      </c>
      <c r="J25" s="60"/>
      <c r="K25" s="74" t="s">
        <v>10</v>
      </c>
      <c r="L25" s="81">
        <v>3</v>
      </c>
      <c r="N25" s="92"/>
      <c r="O25" s="27" t="s">
        <v>14</v>
      </c>
      <c r="P25" s="92"/>
      <c r="Q25" s="71"/>
      <c r="R25" s="92"/>
      <c r="S25" s="27" t="s">
        <v>14</v>
      </c>
      <c r="T25" s="92"/>
      <c r="U25" s="65" t="s">
        <v>59</v>
      </c>
      <c r="V25" s="62"/>
      <c r="W25" s="71" t="s">
        <v>10</v>
      </c>
      <c r="X25" s="28">
        <v>3</v>
      </c>
      <c r="Y25" s="71"/>
      <c r="Z25" s="28" t="s">
        <v>58</v>
      </c>
      <c r="AB25" s="105"/>
    </row>
    <row r="26" spans="2:38">
      <c r="B26" s="27">
        <v>21</v>
      </c>
      <c r="C26" s="34" t="s">
        <v>73</v>
      </c>
      <c r="D26" s="45" t="str">
        <f t="shared" si="0"/>
        <v>u</v>
      </c>
      <c r="E26" s="50" t="s">
        <v>32</v>
      </c>
      <c r="F26" s="60"/>
      <c r="G26" s="50" t="s">
        <v>14</v>
      </c>
      <c r="H26" s="60"/>
      <c r="I26" s="68" t="s">
        <v>59</v>
      </c>
      <c r="J26" s="60"/>
      <c r="K26" s="74" t="s">
        <v>10</v>
      </c>
      <c r="L26" s="81">
        <v>4</v>
      </c>
      <c r="N26" s="92"/>
      <c r="O26" s="27" t="s">
        <v>14</v>
      </c>
      <c r="P26" s="92"/>
      <c r="Q26" s="71"/>
      <c r="R26" s="92"/>
      <c r="S26" s="27" t="s">
        <v>14</v>
      </c>
      <c r="T26" s="92"/>
      <c r="U26" s="65" t="s">
        <v>59</v>
      </c>
      <c r="V26" s="62"/>
      <c r="W26" s="71" t="s">
        <v>10</v>
      </c>
      <c r="X26" s="28">
        <v>4</v>
      </c>
      <c r="Y26" s="71"/>
      <c r="Z26" s="28" t="s">
        <v>58</v>
      </c>
      <c r="AB26" s="105"/>
    </row>
    <row r="27" spans="2:38">
      <c r="B27" s="27">
        <v>22</v>
      </c>
      <c r="C27" s="34" t="s">
        <v>75</v>
      </c>
      <c r="D27" s="45" t="str">
        <f t="shared" si="0"/>
        <v>v</v>
      </c>
      <c r="E27" s="50" t="s">
        <v>32</v>
      </c>
      <c r="F27" s="60"/>
      <c r="G27" s="50" t="s">
        <v>14</v>
      </c>
      <c r="H27" s="60"/>
      <c r="I27" s="68" t="s">
        <v>59</v>
      </c>
      <c r="J27" s="60"/>
      <c r="K27" s="74" t="s">
        <v>10</v>
      </c>
      <c r="L27" s="81">
        <v>5</v>
      </c>
      <c r="N27" s="92"/>
      <c r="O27" s="27" t="s">
        <v>14</v>
      </c>
      <c r="P27" s="92"/>
      <c r="Q27" s="71"/>
      <c r="R27" s="92"/>
      <c r="S27" s="27" t="s">
        <v>14</v>
      </c>
      <c r="T27" s="92"/>
      <c r="U27" s="65" t="s">
        <v>59</v>
      </c>
      <c r="V27" s="62"/>
      <c r="W27" s="71" t="s">
        <v>10</v>
      </c>
      <c r="X27" s="28">
        <v>5</v>
      </c>
      <c r="Y27" s="71"/>
      <c r="Z27" s="28" t="s">
        <v>58</v>
      </c>
      <c r="AB27" s="105"/>
    </row>
    <row r="28" spans="2:38">
      <c r="B28" s="27">
        <v>23</v>
      </c>
      <c r="C28" s="35" t="s">
        <v>54</v>
      </c>
      <c r="D28" s="42" t="str">
        <f t="shared" si="0"/>
        <v>w</v>
      </c>
      <c r="E28" s="27" t="s">
        <v>32</v>
      </c>
      <c r="F28" s="61"/>
      <c r="G28" s="27" t="s">
        <v>14</v>
      </c>
      <c r="H28" s="61"/>
      <c r="I28" s="65" t="s">
        <v>59</v>
      </c>
      <c r="J28" s="61"/>
      <c r="K28" s="71" t="s">
        <v>10</v>
      </c>
      <c r="L28" s="82">
        <v>6</v>
      </c>
      <c r="N28" s="92"/>
      <c r="O28" s="27" t="s">
        <v>14</v>
      </c>
      <c r="P28" s="92"/>
      <c r="Q28" s="71"/>
      <c r="R28" s="92"/>
      <c r="S28" s="27" t="s">
        <v>14</v>
      </c>
      <c r="T28" s="92"/>
      <c r="U28" s="65" t="s">
        <v>59</v>
      </c>
      <c r="V28" s="62"/>
      <c r="W28" s="71" t="s">
        <v>10</v>
      </c>
      <c r="X28" s="28">
        <v>6</v>
      </c>
      <c r="Y28" s="71"/>
      <c r="Z28" s="28" t="s">
        <v>58</v>
      </c>
      <c r="AB28" s="105"/>
    </row>
    <row r="29" spans="2:38">
      <c r="B29" s="27">
        <v>24</v>
      </c>
      <c r="C29" s="36" t="s">
        <v>76</v>
      </c>
      <c r="D29" s="42" t="str">
        <f t="shared" si="0"/>
        <v>x</v>
      </c>
      <c r="E29" s="27" t="s">
        <v>32</v>
      </c>
      <c r="F29" s="62"/>
      <c r="G29" s="27" t="s">
        <v>14</v>
      </c>
      <c r="H29" s="62"/>
      <c r="I29" s="65" t="s">
        <v>59</v>
      </c>
      <c r="J29" s="62"/>
      <c r="K29" s="71" t="s">
        <v>10</v>
      </c>
      <c r="L29" s="83">
        <v>7</v>
      </c>
      <c r="N29" s="92"/>
      <c r="O29" s="27" t="s">
        <v>14</v>
      </c>
      <c r="P29" s="92"/>
      <c r="Q29" s="71"/>
      <c r="R29" s="92"/>
      <c r="S29" s="27" t="s">
        <v>14</v>
      </c>
      <c r="T29" s="92"/>
      <c r="U29" s="65" t="s">
        <v>59</v>
      </c>
      <c r="V29" s="62"/>
      <c r="W29" s="71" t="s">
        <v>10</v>
      </c>
      <c r="X29" s="28">
        <v>7</v>
      </c>
      <c r="Y29" s="71"/>
      <c r="Z29" s="28" t="s">
        <v>58</v>
      </c>
      <c r="AB29" s="105"/>
    </row>
    <row r="30" spans="2:38">
      <c r="B30" s="27">
        <v>25</v>
      </c>
      <c r="C30" s="36" t="s">
        <v>77</v>
      </c>
      <c r="D30" s="42" t="str">
        <f t="shared" si="0"/>
        <v>y</v>
      </c>
      <c r="E30" s="27" t="s">
        <v>32</v>
      </c>
      <c r="F30" s="62"/>
      <c r="G30" s="27" t="s">
        <v>14</v>
      </c>
      <c r="H30" s="62"/>
      <c r="I30" s="65" t="s">
        <v>59</v>
      </c>
      <c r="J30" s="62"/>
      <c r="K30" s="71" t="s">
        <v>10</v>
      </c>
      <c r="L30" s="83">
        <v>8</v>
      </c>
      <c r="N30" s="92"/>
      <c r="O30" s="27" t="s">
        <v>14</v>
      </c>
      <c r="P30" s="92"/>
      <c r="Q30" s="71"/>
      <c r="R30" s="92"/>
      <c r="S30" s="27" t="s">
        <v>14</v>
      </c>
      <c r="T30" s="92"/>
      <c r="U30" s="65" t="s">
        <v>59</v>
      </c>
      <c r="V30" s="62"/>
      <c r="W30" s="71" t="s">
        <v>10</v>
      </c>
      <c r="X30" s="28">
        <v>8</v>
      </c>
      <c r="Y30" s="71"/>
      <c r="Z30" s="28" t="s">
        <v>58</v>
      </c>
      <c r="AB30" s="105"/>
    </row>
    <row r="31" spans="2:38">
      <c r="B31" s="27">
        <v>26</v>
      </c>
      <c r="C31" s="36" t="s">
        <v>3</v>
      </c>
      <c r="D31" s="42" t="str">
        <f t="shared" si="0"/>
        <v>z</v>
      </c>
      <c r="E31" s="27" t="s">
        <v>32</v>
      </c>
      <c r="F31" s="62"/>
      <c r="G31" s="27" t="s">
        <v>14</v>
      </c>
      <c r="H31" s="62"/>
      <c r="I31" s="65" t="s">
        <v>59</v>
      </c>
      <c r="J31" s="62"/>
      <c r="K31" s="71" t="s">
        <v>10</v>
      </c>
      <c r="L31" s="83">
        <v>1</v>
      </c>
      <c r="N31" s="92"/>
      <c r="O31" s="27" t="s">
        <v>14</v>
      </c>
      <c r="P31" s="92"/>
      <c r="Q31" s="71"/>
      <c r="R31" s="92"/>
      <c r="S31" s="27" t="s">
        <v>14</v>
      </c>
      <c r="T31" s="92"/>
      <c r="U31" s="65" t="s">
        <v>59</v>
      </c>
      <c r="V31" s="62"/>
      <c r="W31" s="71" t="s">
        <v>10</v>
      </c>
      <c r="X31" s="28" t="s">
        <v>58</v>
      </c>
      <c r="Y31" s="71"/>
      <c r="Z31" s="28">
        <v>1</v>
      </c>
      <c r="AB31" s="105"/>
    </row>
    <row r="32" spans="2:38">
      <c r="B32" s="27">
        <v>27</v>
      </c>
      <c r="C32" s="36" t="s">
        <v>76</v>
      </c>
      <c r="D32" s="42" t="str">
        <f t="shared" si="0"/>
        <v>x</v>
      </c>
      <c r="E32" s="27" t="s">
        <v>32</v>
      </c>
      <c r="F32" s="62"/>
      <c r="G32" s="27" t="s">
        <v>14</v>
      </c>
      <c r="H32" s="62"/>
      <c r="I32" s="65" t="s">
        <v>59</v>
      </c>
      <c r="J32" s="62"/>
      <c r="K32" s="71" t="s">
        <v>10</v>
      </c>
      <c r="L32" s="83">
        <v>2</v>
      </c>
      <c r="N32" s="92"/>
      <c r="O32" s="27" t="s">
        <v>14</v>
      </c>
      <c r="P32" s="92"/>
      <c r="Q32" s="71"/>
      <c r="R32" s="92"/>
      <c r="S32" s="27" t="s">
        <v>14</v>
      </c>
      <c r="T32" s="92"/>
      <c r="U32" s="65" t="s">
        <v>59</v>
      </c>
      <c r="V32" s="62"/>
      <c r="W32" s="71" t="s">
        <v>10</v>
      </c>
      <c r="X32" s="28" t="s">
        <v>58</v>
      </c>
      <c r="Y32" s="71"/>
      <c r="Z32" s="28">
        <v>2</v>
      </c>
      <c r="AB32" s="105"/>
    </row>
    <row r="33" spans="2:28">
      <c r="B33" s="27">
        <v>28</v>
      </c>
      <c r="C33" s="36" t="s">
        <v>79</v>
      </c>
      <c r="D33" s="42" t="str">
        <f t="shared" si="0"/>
        <v>aa</v>
      </c>
      <c r="E33" s="27" t="s">
        <v>32</v>
      </c>
      <c r="F33" s="62"/>
      <c r="G33" s="27" t="s">
        <v>14</v>
      </c>
      <c r="H33" s="62"/>
      <c r="I33" s="65" t="s">
        <v>59</v>
      </c>
      <c r="J33" s="62"/>
      <c r="K33" s="71" t="s">
        <v>10</v>
      </c>
      <c r="L33" s="83">
        <v>3</v>
      </c>
      <c r="N33" s="92"/>
      <c r="O33" s="27" t="s">
        <v>14</v>
      </c>
      <c r="P33" s="92"/>
      <c r="Q33" s="71"/>
      <c r="R33" s="92"/>
      <c r="S33" s="27" t="s">
        <v>14</v>
      </c>
      <c r="T33" s="92"/>
      <c r="U33" s="65" t="s">
        <v>59</v>
      </c>
      <c r="V33" s="62"/>
      <c r="W33" s="71" t="s">
        <v>10</v>
      </c>
      <c r="X33" s="28" t="s">
        <v>58</v>
      </c>
      <c r="Y33" s="71"/>
      <c r="Z33" s="28">
        <v>3</v>
      </c>
      <c r="AB33" s="105"/>
    </row>
    <row r="34" spans="2:28">
      <c r="B34" s="27">
        <v>29</v>
      </c>
      <c r="C34" s="36" t="s">
        <v>80</v>
      </c>
      <c r="D34" s="42" t="str">
        <f t="shared" si="0"/>
        <v>ab</v>
      </c>
      <c r="E34" s="27" t="s">
        <v>32</v>
      </c>
      <c r="F34" s="62"/>
      <c r="G34" s="27" t="s">
        <v>14</v>
      </c>
      <c r="H34" s="62"/>
      <c r="I34" s="65" t="s">
        <v>59</v>
      </c>
      <c r="J34" s="62"/>
      <c r="K34" s="71" t="s">
        <v>10</v>
      </c>
      <c r="L34" s="83">
        <v>4</v>
      </c>
      <c r="N34" s="92"/>
      <c r="O34" s="27" t="s">
        <v>14</v>
      </c>
      <c r="P34" s="92"/>
      <c r="Q34" s="71"/>
      <c r="R34" s="92"/>
      <c r="S34" s="27" t="s">
        <v>14</v>
      </c>
      <c r="T34" s="92"/>
      <c r="U34" s="65" t="s">
        <v>59</v>
      </c>
      <c r="V34" s="62"/>
      <c r="W34" s="71" t="s">
        <v>10</v>
      </c>
      <c r="X34" s="28" t="s">
        <v>58</v>
      </c>
      <c r="Y34" s="71"/>
      <c r="Z34" s="28">
        <v>4</v>
      </c>
      <c r="AB34" s="105"/>
    </row>
    <row r="35" spans="2:28">
      <c r="B35" s="27">
        <v>30</v>
      </c>
      <c r="C35" s="36" t="s">
        <v>81</v>
      </c>
      <c r="D35" s="42" t="str">
        <f t="shared" si="0"/>
        <v>ac</v>
      </c>
      <c r="E35" s="27" t="s">
        <v>32</v>
      </c>
      <c r="F35" s="62"/>
      <c r="G35" s="27" t="s">
        <v>14</v>
      </c>
      <c r="H35" s="62"/>
      <c r="I35" s="65" t="s">
        <v>59</v>
      </c>
      <c r="J35" s="62"/>
      <c r="K35" s="71" t="s">
        <v>10</v>
      </c>
      <c r="L35" s="83">
        <v>5</v>
      </c>
      <c r="N35" s="92"/>
      <c r="O35" s="27" t="s">
        <v>14</v>
      </c>
      <c r="P35" s="92"/>
      <c r="Q35" s="71"/>
      <c r="R35" s="92"/>
      <c r="S35" s="27" t="s">
        <v>14</v>
      </c>
      <c r="T35" s="92"/>
      <c r="U35" s="65" t="s">
        <v>59</v>
      </c>
      <c r="V35" s="62"/>
      <c r="W35" s="71" t="s">
        <v>10</v>
      </c>
      <c r="X35" s="28" t="s">
        <v>58</v>
      </c>
      <c r="Y35" s="71"/>
      <c r="Z35" s="28">
        <v>5</v>
      </c>
      <c r="AB35" s="105"/>
    </row>
    <row r="36" spans="2:28">
      <c r="B36" s="27">
        <v>31</v>
      </c>
      <c r="C36" s="36" t="s">
        <v>82</v>
      </c>
      <c r="D36" s="42" t="str">
        <f t="shared" si="0"/>
        <v>ad</v>
      </c>
      <c r="E36" s="27" t="s">
        <v>32</v>
      </c>
      <c r="F36" s="62"/>
      <c r="G36" s="27" t="s">
        <v>14</v>
      </c>
      <c r="H36" s="62"/>
      <c r="I36" s="65" t="s">
        <v>59</v>
      </c>
      <c r="J36" s="62"/>
      <c r="K36" s="71" t="s">
        <v>10</v>
      </c>
      <c r="L36" s="83">
        <v>6</v>
      </c>
      <c r="N36" s="92"/>
      <c r="O36" s="27" t="s">
        <v>14</v>
      </c>
      <c r="P36" s="92"/>
      <c r="Q36" s="71"/>
      <c r="R36" s="92"/>
      <c r="S36" s="27" t="s">
        <v>14</v>
      </c>
      <c r="T36" s="92"/>
      <c r="U36" s="65" t="s">
        <v>59</v>
      </c>
      <c r="V36" s="62"/>
      <c r="W36" s="71" t="s">
        <v>10</v>
      </c>
      <c r="X36" s="28" t="s">
        <v>58</v>
      </c>
      <c r="Y36" s="71"/>
      <c r="Z36" s="28">
        <v>6</v>
      </c>
      <c r="AB36" s="105"/>
    </row>
    <row r="37" spans="2:28">
      <c r="B37" s="27">
        <v>32</v>
      </c>
      <c r="C37" s="36" t="s">
        <v>83</v>
      </c>
      <c r="D37" s="42" t="str">
        <f t="shared" si="0"/>
        <v>ae</v>
      </c>
      <c r="E37" s="27" t="s">
        <v>32</v>
      </c>
      <c r="F37" s="62"/>
      <c r="G37" s="27" t="s">
        <v>14</v>
      </c>
      <c r="H37" s="62"/>
      <c r="I37" s="65" t="s">
        <v>59</v>
      </c>
      <c r="J37" s="62"/>
      <c r="K37" s="71" t="s">
        <v>10</v>
      </c>
      <c r="L37" s="83">
        <v>7</v>
      </c>
      <c r="N37" s="92"/>
      <c r="O37" s="27" t="s">
        <v>14</v>
      </c>
      <c r="P37" s="92"/>
      <c r="Q37" s="71"/>
      <c r="R37" s="92"/>
      <c r="S37" s="27" t="s">
        <v>14</v>
      </c>
      <c r="T37" s="92"/>
      <c r="U37" s="65" t="s">
        <v>59</v>
      </c>
      <c r="V37" s="62"/>
      <c r="W37" s="71" t="s">
        <v>10</v>
      </c>
      <c r="X37" s="28" t="s">
        <v>58</v>
      </c>
      <c r="Y37" s="71"/>
      <c r="Z37" s="28">
        <v>7</v>
      </c>
      <c r="AB37" s="105"/>
    </row>
    <row r="38" spans="2:28" ht="26.25">
      <c r="B38" s="27">
        <v>33</v>
      </c>
      <c r="C38" s="37" t="s">
        <v>84</v>
      </c>
      <c r="D38" s="46" t="str">
        <f t="shared" si="0"/>
        <v>af</v>
      </c>
      <c r="E38" s="51" t="s">
        <v>32</v>
      </c>
      <c r="F38" s="63"/>
      <c r="G38" s="51" t="s">
        <v>14</v>
      </c>
      <c r="H38" s="63"/>
      <c r="I38" s="69" t="s">
        <v>59</v>
      </c>
      <c r="J38" s="63"/>
      <c r="K38" s="75" t="s">
        <v>10</v>
      </c>
      <c r="L38" s="84">
        <v>8</v>
      </c>
      <c r="N38" s="92"/>
      <c r="O38" s="27" t="s">
        <v>14</v>
      </c>
      <c r="P38" s="92"/>
      <c r="Q38" s="71"/>
      <c r="R38" s="92"/>
      <c r="S38" s="27" t="s">
        <v>14</v>
      </c>
      <c r="T38" s="92"/>
      <c r="U38" s="65" t="s">
        <v>59</v>
      </c>
      <c r="V38" s="62"/>
      <c r="W38" s="71" t="s">
        <v>10</v>
      </c>
      <c r="X38" s="28" t="s">
        <v>58</v>
      </c>
      <c r="Y38" s="71"/>
      <c r="Z38" s="28">
        <v>8</v>
      </c>
      <c r="AB38" s="105"/>
    </row>
    <row r="39" spans="2:28">
      <c r="B39" s="27">
        <v>34</v>
      </c>
      <c r="C39" s="38" t="s">
        <v>122</v>
      </c>
      <c r="D39" s="42"/>
      <c r="E39" s="27" t="s">
        <v>32</v>
      </c>
      <c r="F39" s="58">
        <v>0.29166666666666669</v>
      </c>
      <c r="G39" s="27" t="s">
        <v>14</v>
      </c>
      <c r="H39" s="58">
        <v>0.39583333333333331</v>
      </c>
      <c r="I39" s="65" t="s">
        <v>59</v>
      </c>
      <c r="J39" s="58">
        <v>0</v>
      </c>
      <c r="K39" s="71" t="s">
        <v>10</v>
      </c>
      <c r="L39" s="79">
        <f>IF(OR(F39="",H39=""),"",(H39+IF(F39&gt;H39,1,0)-F39-J39)*24)</f>
        <v>2.4999999999999991</v>
      </c>
      <c r="N39" s="87">
        <f>'【記載例】認知症対応型共同生活介護'!$BB$13</f>
        <v>0.29166666666666669</v>
      </c>
      <c r="O39" s="23" t="s">
        <v>14</v>
      </c>
      <c r="P39" s="87">
        <f>'【記載例】認知症対応型共同生活介護'!$BF$13</f>
        <v>0.83333333333333337</v>
      </c>
      <c r="R39" s="95">
        <f>IF(F39="","",IF(F39&lt;N39,N39,IF(F39&gt;=P39,"",F39)))</f>
        <v>0.29166666666666669</v>
      </c>
      <c r="S39" s="23" t="s">
        <v>14</v>
      </c>
      <c r="T39" s="95">
        <f>IF(H39="","",IF(H39&gt;F39,IF(H39&lt;P39,H39,P39),P39))</f>
        <v>0.39583333333333331</v>
      </c>
      <c r="U39" s="101" t="s">
        <v>59</v>
      </c>
      <c r="V39" s="54">
        <v>0</v>
      </c>
      <c r="W39" s="22" t="s">
        <v>10</v>
      </c>
      <c r="X39" s="53">
        <f>IF(R39="","",IF((T39+IF(R39&gt;T39,1,0)-R39-V39)*24=0,"",(T39+IF(R39&gt;T39,1,0)-R39-V39)*24))</f>
        <v>2.4999999999999991</v>
      </c>
      <c r="Z39" s="53" t="str">
        <f t="shared" ref="Z39:Z47" si="6">IF(X39="",L39,IF(OR(L39-X39=0,L39-X39&lt;0),"-",L39-X39))</f>
        <v>-</v>
      </c>
      <c r="AB39" s="105"/>
    </row>
    <row r="40" spans="2:28">
      <c r="B40" s="27"/>
      <c r="C40" s="38" t="s">
        <v>58</v>
      </c>
      <c r="D40" s="42"/>
      <c r="E40" s="27" t="s">
        <v>32</v>
      </c>
      <c r="F40" s="54">
        <v>0.6875</v>
      </c>
      <c r="G40" s="27" t="s">
        <v>14</v>
      </c>
      <c r="H40" s="54">
        <v>0.83333333333333337</v>
      </c>
      <c r="I40" s="65" t="s">
        <v>59</v>
      </c>
      <c r="J40" s="54">
        <v>0</v>
      </c>
      <c r="K40" s="71" t="s">
        <v>10</v>
      </c>
      <c r="L40" s="53">
        <f>IF(OR(F40="",H40=""),"",(H40+IF(F40&gt;H40,1,0)-F40-J40)*24)</f>
        <v>3.5000000000000009</v>
      </c>
      <c r="N40" s="87">
        <f>'【記載例】認知症対応型共同生活介護'!$BB$13</f>
        <v>0.29166666666666669</v>
      </c>
      <c r="O40" s="23" t="s">
        <v>14</v>
      </c>
      <c r="P40" s="87">
        <f>'【記載例】認知症対応型共同生活介護'!$BF$13</f>
        <v>0.83333333333333337</v>
      </c>
      <c r="R40" s="95">
        <f>IF(F40="","",IF(F40&lt;N40,N40,IF(F40&gt;=P40,"",F40)))</f>
        <v>0.6875</v>
      </c>
      <c r="S40" s="23" t="s">
        <v>14</v>
      </c>
      <c r="T40" s="95">
        <f>IF(H40="","",IF(H40&gt;F40,IF(H40&lt;P40,H40,P40),P40))</f>
        <v>0.83333333333333337</v>
      </c>
      <c r="U40" s="101" t="s">
        <v>59</v>
      </c>
      <c r="V40" s="54">
        <v>0</v>
      </c>
      <c r="W40" s="22" t="s">
        <v>10</v>
      </c>
      <c r="X40" s="53">
        <f>IF(R40="","",IF((T40+IF(R40&gt;T40,1,0)-R40-V40)*24=0,"",(T40+IF(R40&gt;T40,1,0)-R40-V40)*24))</f>
        <v>3.5000000000000009</v>
      </c>
      <c r="Z40" s="53" t="str">
        <f t="shared" si="6"/>
        <v>-</v>
      </c>
      <c r="AB40" s="105"/>
    </row>
    <row r="41" spans="2:28">
      <c r="B41" s="27"/>
      <c r="C41" s="39" t="s">
        <v>58</v>
      </c>
      <c r="D41" s="42" t="str">
        <f>C39</f>
        <v>ag</v>
      </c>
      <c r="E41" s="27" t="s">
        <v>32</v>
      </c>
      <c r="F41" s="54" t="s">
        <v>58</v>
      </c>
      <c r="G41" s="27" t="s">
        <v>14</v>
      </c>
      <c r="H41" s="54" t="s">
        <v>58</v>
      </c>
      <c r="I41" s="65" t="s">
        <v>59</v>
      </c>
      <c r="J41" s="54" t="s">
        <v>58</v>
      </c>
      <c r="K41" s="71" t="s">
        <v>10</v>
      </c>
      <c r="L41" s="53">
        <f>IF(OR(L39="",L40=""),"",L39+L40)</f>
        <v>6</v>
      </c>
      <c r="N41" s="87" t="s">
        <v>58</v>
      </c>
      <c r="O41" s="23" t="s">
        <v>14</v>
      </c>
      <c r="P41" s="87" t="s">
        <v>58</v>
      </c>
      <c r="R41" s="95" t="s">
        <v>58</v>
      </c>
      <c r="S41" s="23" t="s">
        <v>14</v>
      </c>
      <c r="T41" s="95" t="s">
        <v>58</v>
      </c>
      <c r="U41" s="101" t="s">
        <v>59</v>
      </c>
      <c r="V41" s="54" t="s">
        <v>58</v>
      </c>
      <c r="W41" s="22" t="s">
        <v>10</v>
      </c>
      <c r="X41" s="53">
        <f>IF(OR(X39="",X40=""),"",X39+X40)</f>
        <v>6</v>
      </c>
      <c r="Z41" s="53" t="str">
        <f t="shared" si="6"/>
        <v>-</v>
      </c>
      <c r="AB41" s="105" t="s">
        <v>6</v>
      </c>
    </row>
    <row r="42" spans="2:28">
      <c r="B42" s="27"/>
      <c r="C42" s="40" t="s">
        <v>67</v>
      </c>
      <c r="D42" s="42"/>
      <c r="E42" s="27" t="s">
        <v>32</v>
      </c>
      <c r="F42" s="54"/>
      <c r="G42" s="27" t="s">
        <v>14</v>
      </c>
      <c r="H42" s="54"/>
      <c r="I42" s="65" t="s">
        <v>59</v>
      </c>
      <c r="J42" s="54">
        <v>0</v>
      </c>
      <c r="K42" s="71" t="s">
        <v>10</v>
      </c>
      <c r="L42" s="53" t="str">
        <f>IF(OR(F42="",H42=""),"",(H42+IF(F42&gt;H42,1,0)-F42-J42)*24)</f>
        <v/>
      </c>
      <c r="N42" s="87">
        <f>'【記載例】認知症対応型共同生活介護'!$BB$13</f>
        <v>0.29166666666666669</v>
      </c>
      <c r="O42" s="23" t="s">
        <v>14</v>
      </c>
      <c r="P42" s="87">
        <f>'【記載例】認知症対応型共同生活介護'!$BF$13</f>
        <v>0.83333333333333337</v>
      </c>
      <c r="R42" s="95" t="str">
        <f>IF(F42="","",IF(F42&lt;N42,N42,IF(F42&gt;=P42,"",F42)))</f>
        <v/>
      </c>
      <c r="S42" s="23" t="s">
        <v>14</v>
      </c>
      <c r="T42" s="95" t="str">
        <f>IF(H42="","",IF(H42&gt;F42,IF(H42&lt;P42,H42,P42),P42))</f>
        <v/>
      </c>
      <c r="U42" s="101" t="s">
        <v>59</v>
      </c>
      <c r="V42" s="54">
        <v>0</v>
      </c>
      <c r="W42" s="22" t="s">
        <v>10</v>
      </c>
      <c r="X42" s="53" t="str">
        <f>IF(R42="","",IF((T42+IF(R42&gt;T42,1,0)-R42-V42)*24=0,"",(T42+IF(R42&gt;T42,1,0)-R42-V42)*24))</f>
        <v/>
      </c>
      <c r="Z42" s="53" t="str">
        <f t="shared" si="6"/>
        <v/>
      </c>
      <c r="AB42" s="105"/>
    </row>
    <row r="43" spans="2:28">
      <c r="B43" s="27">
        <v>35</v>
      </c>
      <c r="C43" s="38" t="s">
        <v>58</v>
      </c>
      <c r="D43" s="42"/>
      <c r="E43" s="27" t="s">
        <v>32</v>
      </c>
      <c r="F43" s="54"/>
      <c r="G43" s="27" t="s">
        <v>14</v>
      </c>
      <c r="H43" s="54"/>
      <c r="I43" s="65" t="s">
        <v>59</v>
      </c>
      <c r="J43" s="54">
        <v>0</v>
      </c>
      <c r="K43" s="71" t="s">
        <v>10</v>
      </c>
      <c r="L43" s="53" t="str">
        <f>IF(OR(F43="",H43=""),"",(H43+IF(F43&gt;H43,1,0)-F43-J43)*24)</f>
        <v/>
      </c>
      <c r="N43" s="87">
        <f>'【記載例】認知症対応型共同生活介護'!$BB$13</f>
        <v>0.29166666666666669</v>
      </c>
      <c r="O43" s="23" t="s">
        <v>14</v>
      </c>
      <c r="P43" s="87">
        <f>'【記載例】認知症対応型共同生活介護'!$BF$13</f>
        <v>0.83333333333333337</v>
      </c>
      <c r="R43" s="95" t="str">
        <f>IF(F43="","",IF(F43&lt;N43,N43,IF(F43&gt;=P43,"",F43)))</f>
        <v/>
      </c>
      <c r="S43" s="23" t="s">
        <v>14</v>
      </c>
      <c r="T43" s="95" t="str">
        <f>IF(H43="","",IF(H43&gt;F43,IF(H43&lt;P43,H43,P43),P43))</f>
        <v/>
      </c>
      <c r="U43" s="101" t="s">
        <v>59</v>
      </c>
      <c r="V43" s="54">
        <v>0</v>
      </c>
      <c r="W43" s="22" t="s">
        <v>10</v>
      </c>
      <c r="X43" s="53" t="str">
        <f>IF(R43="","",IF((T43+IF(R43&gt;T43,1,0)-R43-V43)*24=0,"",(T43+IF(R43&gt;T43,1,0)-R43-V43)*24))</f>
        <v/>
      </c>
      <c r="Z43" s="53" t="str">
        <f t="shared" si="6"/>
        <v/>
      </c>
      <c r="AB43" s="105"/>
    </row>
    <row r="44" spans="2:28">
      <c r="B44" s="27"/>
      <c r="C44" s="39" t="s">
        <v>58</v>
      </c>
      <c r="D44" s="42" t="str">
        <f>C42</f>
        <v>ah</v>
      </c>
      <c r="E44" s="27" t="s">
        <v>32</v>
      </c>
      <c r="F44" s="54" t="s">
        <v>58</v>
      </c>
      <c r="G44" s="27" t="s">
        <v>14</v>
      </c>
      <c r="H44" s="54" t="s">
        <v>58</v>
      </c>
      <c r="I44" s="65" t="s">
        <v>59</v>
      </c>
      <c r="J44" s="54" t="s">
        <v>58</v>
      </c>
      <c r="K44" s="71" t="s">
        <v>10</v>
      </c>
      <c r="L44" s="53" t="str">
        <f>IF(OR(L42="",L43=""),"",L42+L43)</f>
        <v/>
      </c>
      <c r="N44" s="87" t="s">
        <v>58</v>
      </c>
      <c r="O44" s="23" t="s">
        <v>14</v>
      </c>
      <c r="P44" s="87" t="s">
        <v>58</v>
      </c>
      <c r="R44" s="95" t="s">
        <v>58</v>
      </c>
      <c r="S44" s="23" t="s">
        <v>14</v>
      </c>
      <c r="T44" s="95" t="s">
        <v>58</v>
      </c>
      <c r="U44" s="101" t="s">
        <v>59</v>
      </c>
      <c r="V44" s="54" t="s">
        <v>58</v>
      </c>
      <c r="W44" s="22" t="s">
        <v>10</v>
      </c>
      <c r="X44" s="53" t="str">
        <f>IF(OR(X42="",X43=""),"",X42+X43)</f>
        <v/>
      </c>
      <c r="Z44" s="53" t="str">
        <f t="shared" si="6"/>
        <v/>
      </c>
      <c r="AB44" s="105" t="s">
        <v>170</v>
      </c>
    </row>
    <row r="45" spans="2:28">
      <c r="B45" s="27"/>
      <c r="C45" s="40" t="s">
        <v>165</v>
      </c>
      <c r="D45" s="42"/>
      <c r="E45" s="27" t="s">
        <v>32</v>
      </c>
      <c r="F45" s="54"/>
      <c r="G45" s="27" t="s">
        <v>14</v>
      </c>
      <c r="H45" s="54"/>
      <c r="I45" s="65" t="s">
        <v>59</v>
      </c>
      <c r="J45" s="54">
        <v>0</v>
      </c>
      <c r="K45" s="71" t="s">
        <v>10</v>
      </c>
      <c r="L45" s="53" t="str">
        <f>IF(OR(F45="",H45=""),"",(H45+IF(F45&gt;H45,1,0)-F45-J45)*24)</f>
        <v/>
      </c>
      <c r="N45" s="87">
        <f>'【記載例】認知症対応型共同生活介護'!$BB$13</f>
        <v>0.29166666666666669</v>
      </c>
      <c r="O45" s="23" t="s">
        <v>14</v>
      </c>
      <c r="P45" s="87">
        <f>'【記載例】認知症対応型共同生活介護'!$BF$13</f>
        <v>0.83333333333333337</v>
      </c>
      <c r="R45" s="95" t="str">
        <f>IF(F45="","",IF(F45&lt;N45,N45,IF(F45&gt;=P45,"",F45)))</f>
        <v/>
      </c>
      <c r="S45" s="23" t="s">
        <v>14</v>
      </c>
      <c r="T45" s="95" t="str">
        <f>IF(H45="","",IF(H45&gt;F45,IF(H45&lt;P45,H45,P45),P45))</f>
        <v/>
      </c>
      <c r="U45" s="101" t="s">
        <v>59</v>
      </c>
      <c r="V45" s="54">
        <v>0</v>
      </c>
      <c r="W45" s="22" t="s">
        <v>10</v>
      </c>
      <c r="X45" s="53" t="str">
        <f>IF(R45="","",IF((T45+IF(R45&gt;T45,1,0)-R45-V45)*24=0,"",(T45+IF(R45&gt;T45,1,0)-R45-V45)*24))</f>
        <v/>
      </c>
      <c r="Z45" s="53" t="str">
        <f t="shared" si="6"/>
        <v/>
      </c>
      <c r="AB45" s="105"/>
    </row>
    <row r="46" spans="2:28">
      <c r="B46" s="27">
        <v>36</v>
      </c>
      <c r="C46" s="38" t="s">
        <v>58</v>
      </c>
      <c r="D46" s="42"/>
      <c r="E46" s="27" t="s">
        <v>32</v>
      </c>
      <c r="F46" s="54"/>
      <c r="G46" s="27" t="s">
        <v>14</v>
      </c>
      <c r="H46" s="54"/>
      <c r="I46" s="65" t="s">
        <v>59</v>
      </c>
      <c r="J46" s="54">
        <v>0</v>
      </c>
      <c r="K46" s="71" t="s">
        <v>10</v>
      </c>
      <c r="L46" s="53" t="str">
        <f>IF(OR(F46="",H46=""),"",(H46+IF(F46&gt;H46,1,0)-F46-J46)*24)</f>
        <v/>
      </c>
      <c r="N46" s="87">
        <f>'【記載例】認知症対応型共同生活介護'!$BB$13</f>
        <v>0.29166666666666669</v>
      </c>
      <c r="O46" s="23" t="s">
        <v>14</v>
      </c>
      <c r="P46" s="87">
        <f>'【記載例】認知症対応型共同生活介護'!$BF$13</f>
        <v>0.83333333333333337</v>
      </c>
      <c r="R46" s="95" t="str">
        <f>IF(F46="","",IF(F46&lt;N46,N46,IF(F46&gt;=P46,"",F46)))</f>
        <v/>
      </c>
      <c r="S46" s="23" t="s">
        <v>14</v>
      </c>
      <c r="T46" s="95" t="str">
        <f>IF(H46="","",IF(H46&gt;F46,IF(H46&lt;P46,H46,P46),P46))</f>
        <v/>
      </c>
      <c r="U46" s="101" t="s">
        <v>59</v>
      </c>
      <c r="V46" s="54">
        <v>0</v>
      </c>
      <c r="W46" s="22" t="s">
        <v>10</v>
      </c>
      <c r="X46" s="53" t="str">
        <f>IF(R46="","",IF((T46+IF(R46&gt;T46,1,0)-R46-V46)*24=0,"",(T46+IF(R46&gt;T46,1,0)-R46-V46)*24))</f>
        <v/>
      </c>
      <c r="Z46" s="53" t="str">
        <f t="shared" si="6"/>
        <v/>
      </c>
      <c r="AB46" s="105"/>
    </row>
    <row r="47" spans="2:28">
      <c r="B47" s="27"/>
      <c r="C47" s="39" t="s">
        <v>58</v>
      </c>
      <c r="D47" s="42" t="str">
        <f>C45</f>
        <v>ai</v>
      </c>
      <c r="E47" s="27" t="s">
        <v>32</v>
      </c>
      <c r="F47" s="54" t="s">
        <v>58</v>
      </c>
      <c r="G47" s="27" t="s">
        <v>14</v>
      </c>
      <c r="H47" s="54" t="s">
        <v>58</v>
      </c>
      <c r="I47" s="65" t="s">
        <v>59</v>
      </c>
      <c r="J47" s="54" t="s">
        <v>58</v>
      </c>
      <c r="K47" s="71" t="s">
        <v>10</v>
      </c>
      <c r="L47" s="53" t="str">
        <f>IF(OR(L45="",L46=""),"",L45+L46)</f>
        <v/>
      </c>
      <c r="N47" s="87" t="s">
        <v>58</v>
      </c>
      <c r="O47" s="23" t="s">
        <v>14</v>
      </c>
      <c r="P47" s="87" t="s">
        <v>58</v>
      </c>
      <c r="R47" s="95" t="s">
        <v>58</v>
      </c>
      <c r="S47" s="23" t="s">
        <v>14</v>
      </c>
      <c r="T47" s="95" t="s">
        <v>58</v>
      </c>
      <c r="U47" s="101" t="s">
        <v>59</v>
      </c>
      <c r="V47" s="54" t="s">
        <v>58</v>
      </c>
      <c r="W47" s="22" t="s">
        <v>10</v>
      </c>
      <c r="X47" s="53" t="str">
        <f>IF(OR(X45="",X46=""),"",X45+X46)</f>
        <v/>
      </c>
      <c r="Z47" s="53" t="str">
        <f t="shared" si="6"/>
        <v/>
      </c>
      <c r="AB47" s="105" t="s">
        <v>170</v>
      </c>
    </row>
    <row r="49" spans="3:4">
      <c r="C49" s="25" t="s">
        <v>112</v>
      </c>
      <c r="D49" s="25"/>
    </row>
    <row r="50" spans="3:4">
      <c r="C50" s="25" t="s">
        <v>173</v>
      </c>
      <c r="D50" s="25"/>
    </row>
    <row r="51" spans="3:4">
      <c r="C51" s="25" t="s">
        <v>171</v>
      </c>
      <c r="D51" s="25"/>
    </row>
    <row r="52" spans="3:4">
      <c r="C52" s="25" t="s">
        <v>172</v>
      </c>
      <c r="D52" s="25"/>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1" orientation="landscape"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B1:BM138"/>
  <sheetViews>
    <sheetView showGridLines="0" view="pageBreakPreview" zoomScale="55" zoomScaleNormal="55" zoomScaleSheetLayoutView="55" workbookViewId="0">
      <pane ySplit="20" topLeftCell="A21" activePane="bottomLeft" state="frozen"/>
      <selection pane="bottomLeft" activeCell="I30" sqref="I30:L32"/>
    </sheetView>
  </sheetViews>
  <sheetFormatPr defaultColWidth="4.5" defaultRowHeight="14.25"/>
  <cols>
    <col min="1" max="1" width="0.875" style="110" customWidth="1"/>
    <col min="2" max="5" width="5.75" style="110" customWidth="1"/>
    <col min="6" max="7" width="5.75" style="110" hidden="1" customWidth="1"/>
    <col min="8" max="60" width="5.75" style="110" customWidth="1"/>
    <col min="61" max="61" width="1.125" style="110" customWidth="1"/>
    <col min="62" max="16384" width="4.5" style="110"/>
  </cols>
  <sheetData>
    <row r="1" spans="2:65" s="111" customFormat="1" ht="20.25" customHeight="1">
      <c r="C1" s="114" t="s">
        <v>31</v>
      </c>
      <c r="D1" s="114"/>
      <c r="E1" s="114"/>
      <c r="F1" s="114"/>
      <c r="G1" s="114"/>
      <c r="H1" s="114"/>
      <c r="K1" s="174" t="s">
        <v>2</v>
      </c>
      <c r="N1" s="114"/>
      <c r="O1" s="114"/>
      <c r="P1" s="114"/>
      <c r="Q1" s="114"/>
      <c r="R1" s="114"/>
      <c r="S1" s="114"/>
      <c r="T1" s="114"/>
      <c r="U1" s="114"/>
      <c r="AQ1" s="201" t="s">
        <v>22</v>
      </c>
      <c r="AR1" s="327" t="s">
        <v>181</v>
      </c>
      <c r="AS1" s="328"/>
      <c r="AT1" s="328"/>
      <c r="AU1" s="328"/>
      <c r="AV1" s="328"/>
      <c r="AW1" s="328"/>
      <c r="AX1" s="328"/>
      <c r="AY1" s="328"/>
      <c r="AZ1" s="328"/>
      <c r="BA1" s="328"/>
      <c r="BB1" s="328"/>
      <c r="BC1" s="328"/>
      <c r="BD1" s="328"/>
      <c r="BE1" s="328"/>
      <c r="BF1" s="328"/>
      <c r="BG1" s="328"/>
      <c r="BH1" s="201" t="s">
        <v>10</v>
      </c>
    </row>
    <row r="2" spans="2:65" s="112" customFormat="1" ht="20.25" customHeight="1">
      <c r="H2" s="174"/>
      <c r="K2" s="174"/>
      <c r="L2" s="174"/>
      <c r="N2" s="201"/>
      <c r="O2" s="201"/>
      <c r="P2" s="201"/>
      <c r="Q2" s="201"/>
      <c r="R2" s="201"/>
      <c r="S2" s="201"/>
      <c r="T2" s="201"/>
      <c r="U2" s="201"/>
      <c r="Z2" s="201" t="s">
        <v>42</v>
      </c>
      <c r="AA2" s="294">
        <v>3</v>
      </c>
      <c r="AB2" s="294"/>
      <c r="AC2" s="201" t="s">
        <v>38</v>
      </c>
      <c r="AD2" s="296">
        <f>IF(AA2=0,"",YEAR(DATE(2018+AA2,1,1)))</f>
        <v>2021</v>
      </c>
      <c r="AE2" s="296"/>
      <c r="AF2" s="112" t="s">
        <v>33</v>
      </c>
      <c r="AG2" s="112" t="s">
        <v>8</v>
      </c>
      <c r="AH2" s="294">
        <v>4</v>
      </c>
      <c r="AI2" s="294"/>
      <c r="AJ2" s="112" t="s">
        <v>49</v>
      </c>
      <c r="AQ2" s="201" t="s">
        <v>53</v>
      </c>
      <c r="AR2" s="294" t="s">
        <v>185</v>
      </c>
      <c r="AS2" s="294"/>
      <c r="AT2" s="294"/>
      <c r="AU2" s="294"/>
      <c r="AV2" s="294"/>
      <c r="AW2" s="294"/>
      <c r="AX2" s="294"/>
      <c r="AY2" s="294"/>
      <c r="AZ2" s="294"/>
      <c r="BA2" s="294"/>
      <c r="BB2" s="294"/>
      <c r="BC2" s="294"/>
      <c r="BD2" s="294"/>
      <c r="BE2" s="294"/>
      <c r="BF2" s="294"/>
      <c r="BG2" s="294"/>
      <c r="BH2" s="201" t="s">
        <v>10</v>
      </c>
      <c r="BI2" s="201"/>
      <c r="BJ2" s="201"/>
      <c r="BK2" s="201"/>
    </row>
    <row r="3" spans="2:65" s="112" customFormat="1" ht="20.25" customHeight="1">
      <c r="H3" s="174"/>
      <c r="K3" s="174"/>
      <c r="M3" s="201"/>
      <c r="N3" s="201"/>
      <c r="O3" s="201"/>
      <c r="P3" s="201"/>
      <c r="Q3" s="201"/>
      <c r="R3" s="201"/>
      <c r="S3" s="201"/>
      <c r="AA3" s="295"/>
      <c r="AB3" s="295"/>
      <c r="AC3" s="295"/>
      <c r="AD3" s="319"/>
      <c r="AE3" s="295"/>
      <c r="BB3" s="365" t="s">
        <v>43</v>
      </c>
      <c r="BC3" s="378" t="s">
        <v>92</v>
      </c>
      <c r="BD3" s="384"/>
      <c r="BE3" s="384"/>
      <c r="BF3" s="398"/>
      <c r="BG3" s="201"/>
      <c r="BH3" s="201"/>
    </row>
    <row r="4" spans="2:65" s="112" customFormat="1" ht="20.25" customHeight="1">
      <c r="H4" s="174"/>
      <c r="K4" s="174"/>
      <c r="M4" s="201"/>
      <c r="N4" s="201"/>
      <c r="O4" s="201"/>
      <c r="P4" s="201"/>
      <c r="Q4" s="201"/>
      <c r="R4" s="201"/>
      <c r="S4" s="201"/>
      <c r="AA4" s="295"/>
      <c r="AB4" s="295"/>
      <c r="AC4" s="295"/>
      <c r="AD4" s="319"/>
      <c r="AE4" s="295"/>
      <c r="BB4" s="365" t="s">
        <v>46</v>
      </c>
      <c r="BC4" s="378" t="s">
        <v>164</v>
      </c>
      <c r="BD4" s="384"/>
      <c r="BE4" s="384"/>
      <c r="BF4" s="398"/>
      <c r="BG4" s="201"/>
    </row>
    <row r="5" spans="2:65" s="112" customFormat="1" ht="5.0999999999999996" customHeight="1">
      <c r="H5" s="174"/>
      <c r="K5" s="174"/>
      <c r="M5" s="201"/>
      <c r="N5" s="201"/>
      <c r="O5" s="201"/>
      <c r="P5" s="201"/>
      <c r="Q5" s="201"/>
      <c r="R5" s="201"/>
      <c r="S5" s="201"/>
      <c r="AA5" s="296"/>
      <c r="AB5" s="296"/>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250"/>
      <c r="BG5" s="250"/>
    </row>
    <row r="6" spans="2:65" s="112" customFormat="1" ht="21" customHeight="1">
      <c r="B6" s="114"/>
      <c r="C6" s="111"/>
      <c r="D6" s="111"/>
      <c r="E6" s="111"/>
      <c r="F6" s="111"/>
      <c r="G6" s="111"/>
      <c r="H6" s="111"/>
      <c r="I6" s="175"/>
      <c r="J6" s="175"/>
      <c r="K6" s="175"/>
      <c r="L6" s="132"/>
      <c r="M6" s="175"/>
      <c r="N6" s="175"/>
      <c r="O6" s="175"/>
      <c r="AH6" s="111"/>
      <c r="AI6" s="111"/>
      <c r="AJ6" s="111"/>
      <c r="AK6" s="111"/>
      <c r="AL6" s="111"/>
      <c r="AM6" s="111" t="s">
        <v>174</v>
      </c>
      <c r="AN6" s="111"/>
      <c r="AO6" s="111"/>
      <c r="AP6" s="111"/>
      <c r="AQ6" s="111"/>
      <c r="AR6" s="111"/>
      <c r="AS6" s="111"/>
      <c r="AU6" s="330"/>
      <c r="AV6" s="330"/>
      <c r="AW6" s="331"/>
      <c r="AX6" s="111"/>
      <c r="AY6" s="333">
        <v>40</v>
      </c>
      <c r="AZ6" s="338"/>
      <c r="BA6" s="331" t="s">
        <v>45</v>
      </c>
      <c r="BB6" s="111"/>
      <c r="BC6" s="333">
        <v>160</v>
      </c>
      <c r="BD6" s="338"/>
      <c r="BE6" s="331" t="s">
        <v>50</v>
      </c>
      <c r="BF6" s="111"/>
      <c r="BG6" s="250"/>
    </row>
    <row r="7" spans="2:65" s="112" customFormat="1" ht="5.0999999999999996" customHeight="1">
      <c r="B7" s="114"/>
      <c r="C7" s="131"/>
      <c r="D7" s="131"/>
      <c r="E7" s="131"/>
      <c r="F7" s="131"/>
      <c r="G7" s="131"/>
      <c r="H7" s="175"/>
      <c r="I7" s="175"/>
      <c r="J7" s="175"/>
      <c r="K7" s="175"/>
      <c r="L7" s="175"/>
      <c r="M7" s="175"/>
      <c r="N7" s="175"/>
      <c r="O7" s="175"/>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250"/>
      <c r="BG7" s="250"/>
    </row>
    <row r="8" spans="2:65" s="112" customFormat="1" ht="21" customHeight="1">
      <c r="B8" s="115"/>
      <c r="C8" s="132"/>
      <c r="D8" s="132"/>
      <c r="E8" s="132"/>
      <c r="F8" s="132"/>
      <c r="G8" s="132"/>
      <c r="H8" s="175"/>
      <c r="I8" s="175"/>
      <c r="J8" s="175"/>
      <c r="K8" s="175"/>
      <c r="L8" s="175"/>
      <c r="M8" s="175"/>
      <c r="N8" s="175"/>
      <c r="O8" s="175"/>
      <c r="AH8" s="320"/>
      <c r="AI8" s="320"/>
      <c r="AJ8" s="320"/>
      <c r="AK8" s="111"/>
      <c r="AL8" s="250"/>
      <c r="AM8" s="311"/>
      <c r="AN8" s="311"/>
      <c r="AO8" s="114"/>
      <c r="AP8" s="133"/>
      <c r="AQ8" s="133"/>
      <c r="AR8" s="133"/>
      <c r="AS8" s="329"/>
      <c r="AT8" s="329"/>
      <c r="AU8" s="111"/>
      <c r="AV8" s="133"/>
      <c r="AW8" s="133"/>
      <c r="AX8" s="132"/>
      <c r="AY8" s="111"/>
      <c r="AZ8" s="111" t="s">
        <v>51</v>
      </c>
      <c r="BA8" s="111"/>
      <c r="BB8" s="111"/>
      <c r="BC8" s="379">
        <f>DAY(EOMONTH(DATE(AD2,AH2,1),0))</f>
        <v>30</v>
      </c>
      <c r="BD8" s="385"/>
      <c r="BE8" s="111" t="s">
        <v>28</v>
      </c>
      <c r="BF8" s="111"/>
      <c r="BG8" s="111"/>
      <c r="BK8" s="201"/>
      <c r="BL8" s="201"/>
      <c r="BM8" s="201"/>
    </row>
    <row r="9" spans="2:65" s="112" customFormat="1" ht="5.0999999999999996" customHeight="1">
      <c r="B9" s="115"/>
      <c r="C9" s="133"/>
      <c r="D9" s="133"/>
      <c r="E9" s="133"/>
      <c r="F9" s="133"/>
      <c r="G9" s="133"/>
      <c r="H9" s="133"/>
      <c r="I9" s="133"/>
      <c r="J9" s="133"/>
      <c r="K9" s="133"/>
      <c r="L9" s="133"/>
      <c r="M9" s="133"/>
      <c r="N9" s="133"/>
      <c r="O9" s="133"/>
      <c r="AH9" s="131"/>
      <c r="AI9" s="111"/>
      <c r="AJ9" s="111"/>
      <c r="AK9" s="320"/>
      <c r="AL9" s="111"/>
      <c r="AM9" s="111"/>
      <c r="AN9" s="111"/>
      <c r="AO9" s="111"/>
      <c r="AP9" s="111"/>
      <c r="AQ9" s="111"/>
      <c r="AR9" s="131"/>
      <c r="AS9" s="131"/>
      <c r="AT9" s="131"/>
      <c r="AU9" s="111"/>
      <c r="AV9" s="111"/>
      <c r="AW9" s="111"/>
      <c r="AX9" s="111"/>
      <c r="AY9" s="111"/>
      <c r="AZ9" s="111"/>
      <c r="BA9" s="111"/>
      <c r="BB9" s="111"/>
      <c r="BC9" s="111"/>
      <c r="BD9" s="111"/>
      <c r="BE9" s="111"/>
      <c r="BF9" s="111"/>
      <c r="BG9" s="111"/>
      <c r="BK9" s="201"/>
      <c r="BL9" s="201"/>
      <c r="BM9" s="201"/>
    </row>
    <row r="10" spans="2:65" s="112" customFormat="1" ht="21" customHeight="1">
      <c r="B10" s="115"/>
      <c r="C10" s="133"/>
      <c r="D10" s="133"/>
      <c r="E10" s="133"/>
      <c r="F10" s="133"/>
      <c r="G10" s="133"/>
      <c r="H10" s="133"/>
      <c r="I10" s="133"/>
      <c r="J10" s="133"/>
      <c r="K10" s="133"/>
      <c r="L10" s="133"/>
      <c r="M10" s="133"/>
      <c r="N10" s="133"/>
      <c r="O10" s="133"/>
      <c r="AH10" s="131"/>
      <c r="AI10" s="111"/>
      <c r="AJ10" s="111"/>
      <c r="AK10" s="320"/>
      <c r="AL10" s="111"/>
      <c r="AM10" s="111"/>
      <c r="AN10" s="111"/>
      <c r="AO10" s="111"/>
      <c r="AP10" s="111"/>
      <c r="AQ10" s="111" t="s">
        <v>89</v>
      </c>
      <c r="AR10" s="111"/>
      <c r="AS10" s="111"/>
      <c r="AT10" s="111"/>
      <c r="AU10" s="111"/>
      <c r="AV10" s="131"/>
      <c r="AW10" s="131"/>
      <c r="AX10" s="131"/>
      <c r="AY10" s="111"/>
      <c r="AZ10" s="111"/>
      <c r="BA10" s="250" t="s">
        <v>192</v>
      </c>
      <c r="BB10" s="111"/>
      <c r="BC10" s="333">
        <v>9</v>
      </c>
      <c r="BD10" s="338"/>
      <c r="BE10" s="331" t="s">
        <v>193</v>
      </c>
      <c r="BF10" s="111"/>
      <c r="BG10" s="111"/>
      <c r="BK10" s="201"/>
      <c r="BL10" s="201"/>
      <c r="BM10" s="201"/>
    </row>
    <row r="11" spans="2:65" s="112" customFormat="1" ht="5.0999999999999996" customHeight="1">
      <c r="B11" s="115"/>
      <c r="C11" s="133"/>
      <c r="D11" s="133"/>
      <c r="E11" s="133"/>
      <c r="F11" s="133"/>
      <c r="G11" s="133"/>
      <c r="H11" s="133"/>
      <c r="I11" s="133"/>
      <c r="J11" s="133"/>
      <c r="K11" s="133"/>
      <c r="L11" s="133"/>
      <c r="M11" s="133"/>
      <c r="N11" s="133"/>
      <c r="O11" s="133"/>
      <c r="AH11" s="131"/>
      <c r="AI11" s="111"/>
      <c r="AJ11" s="111"/>
      <c r="AK11" s="320"/>
      <c r="AL11" s="111"/>
      <c r="AM11" s="111"/>
      <c r="AN11" s="111"/>
      <c r="AO11" s="111"/>
      <c r="AP11" s="111"/>
      <c r="AQ11" s="111"/>
      <c r="AR11" s="131"/>
      <c r="AS11" s="131"/>
      <c r="AT11" s="131"/>
      <c r="AU11" s="111"/>
      <c r="AV11" s="111"/>
      <c r="AW11" s="111"/>
      <c r="AX11" s="111"/>
      <c r="AY11" s="111"/>
      <c r="AZ11" s="111"/>
      <c r="BA11" s="111"/>
      <c r="BB11" s="111"/>
      <c r="BC11" s="111"/>
      <c r="BD11" s="111"/>
      <c r="BE11" s="111"/>
      <c r="BF11" s="111"/>
      <c r="BG11" s="111"/>
      <c r="BK11" s="201"/>
      <c r="BL11" s="201"/>
      <c r="BM11" s="201"/>
    </row>
    <row r="12" spans="2:65" s="112" customFormat="1" ht="21" customHeight="1">
      <c r="R12" s="175"/>
      <c r="S12" s="175"/>
      <c r="T12" s="250"/>
      <c r="U12" s="267"/>
      <c r="V12" s="267"/>
      <c r="W12" s="114"/>
      <c r="AA12" s="131"/>
      <c r="AB12" s="311"/>
      <c r="AC12" s="114"/>
      <c r="AD12" s="131"/>
      <c r="AE12" s="131"/>
      <c r="AF12" s="131"/>
      <c r="AH12" s="320"/>
      <c r="AI12" s="111" t="s">
        <v>191</v>
      </c>
      <c r="AJ12" s="320"/>
      <c r="AK12" s="111"/>
      <c r="AL12" s="250"/>
      <c r="AM12" s="311"/>
      <c r="AN12" s="111"/>
      <c r="AO12" s="111"/>
      <c r="AP12" s="111"/>
      <c r="AQ12" s="111"/>
      <c r="AR12" s="111"/>
      <c r="AS12" s="114" t="s">
        <v>194</v>
      </c>
      <c r="AT12" s="111"/>
      <c r="AU12" s="111"/>
      <c r="AV12" s="111"/>
      <c r="AW12" s="111"/>
      <c r="AX12" s="111"/>
      <c r="AY12" s="111"/>
      <c r="AZ12" s="111"/>
      <c r="BA12" s="111"/>
      <c r="BB12" s="111"/>
      <c r="BC12" s="131"/>
      <c r="BD12" s="320"/>
      <c r="BE12" s="111"/>
      <c r="BF12" s="111"/>
      <c r="BG12" s="131"/>
      <c r="BH12" s="111"/>
      <c r="BK12" s="201"/>
      <c r="BL12" s="201"/>
      <c r="BM12" s="201"/>
    </row>
    <row r="13" spans="2:65" s="112" customFormat="1" ht="21" customHeight="1">
      <c r="R13" s="111"/>
      <c r="S13" s="111"/>
      <c r="T13" s="111"/>
      <c r="U13" s="111"/>
      <c r="V13" s="111"/>
      <c r="AA13" s="111"/>
      <c r="AB13" s="111"/>
      <c r="AC13" s="111"/>
      <c r="AD13" s="111"/>
      <c r="AE13" s="111"/>
      <c r="AF13" s="111"/>
      <c r="AH13" s="131"/>
      <c r="AI13" s="320"/>
      <c r="AJ13" s="111"/>
      <c r="AK13" s="320"/>
      <c r="AL13" s="111"/>
      <c r="AM13" s="322">
        <v>2</v>
      </c>
      <c r="AN13" s="322"/>
      <c r="AO13" s="111" t="s">
        <v>186</v>
      </c>
      <c r="AP13" s="114"/>
      <c r="AQ13" s="131"/>
      <c r="AR13" s="131"/>
      <c r="AS13" s="114" t="s">
        <v>114</v>
      </c>
      <c r="AT13" s="111"/>
      <c r="AU13" s="111"/>
      <c r="AV13" s="111"/>
      <c r="AW13" s="111"/>
      <c r="AX13" s="111"/>
      <c r="AY13" s="111"/>
      <c r="AZ13" s="111"/>
      <c r="BA13" s="111"/>
      <c r="BB13" s="366">
        <v>0.29166666666666669</v>
      </c>
      <c r="BC13" s="380"/>
      <c r="BD13" s="386"/>
      <c r="BE13" s="132" t="s">
        <v>14</v>
      </c>
      <c r="BF13" s="366">
        <v>0.83333333333333337</v>
      </c>
      <c r="BG13" s="380"/>
      <c r="BH13" s="386"/>
      <c r="BK13" s="201"/>
      <c r="BL13" s="201"/>
      <c r="BM13" s="201"/>
    </row>
    <row r="14" spans="2:65" s="112" customFormat="1" ht="21" customHeight="1">
      <c r="R14" s="110"/>
      <c r="S14" s="110"/>
      <c r="T14" s="110"/>
      <c r="V14" s="111"/>
      <c r="W14" s="110"/>
      <c r="AA14" s="132"/>
      <c r="AB14" s="110"/>
      <c r="AC14" s="110"/>
      <c r="AD14" s="132"/>
      <c r="AE14" s="131"/>
      <c r="AF14" s="131"/>
      <c r="AG14" s="296"/>
      <c r="AH14" s="114"/>
      <c r="AI14" s="320"/>
      <c r="AJ14" s="111"/>
      <c r="AK14" s="320"/>
      <c r="AL14" s="111"/>
      <c r="AM14" s="322">
        <v>1</v>
      </c>
      <c r="AN14" s="322"/>
      <c r="AO14" s="323" t="s">
        <v>187</v>
      </c>
      <c r="AP14" s="324"/>
      <c r="AQ14" s="324"/>
      <c r="AR14" s="175"/>
      <c r="AS14" s="114" t="s">
        <v>115</v>
      </c>
      <c r="AT14" s="111"/>
      <c r="AU14" s="111"/>
      <c r="AV14" s="111"/>
      <c r="AW14" s="111"/>
      <c r="AX14" s="111"/>
      <c r="AY14" s="111"/>
      <c r="AZ14" s="111"/>
      <c r="BA14" s="111"/>
      <c r="BB14" s="366">
        <v>0.83333333333333337</v>
      </c>
      <c r="BC14" s="380"/>
      <c r="BD14" s="386"/>
      <c r="BE14" s="132" t="s">
        <v>14</v>
      </c>
      <c r="BF14" s="366">
        <v>0.29166666666666669</v>
      </c>
      <c r="BG14" s="380"/>
      <c r="BH14" s="386"/>
      <c r="BK14" s="201"/>
      <c r="BL14" s="201"/>
      <c r="BM14" s="201"/>
    </row>
    <row r="15" spans="2:65" ht="12" customHeight="1">
      <c r="C15" s="134"/>
      <c r="D15" s="134"/>
      <c r="E15" s="134"/>
      <c r="F15" s="134"/>
      <c r="G15" s="134"/>
      <c r="H15" s="134"/>
      <c r="AA15" s="134"/>
      <c r="AR15" s="134"/>
      <c r="BI15" s="411"/>
      <c r="BJ15" s="411"/>
      <c r="BK15" s="411"/>
    </row>
    <row r="16" spans="2:65" ht="21.6" customHeight="1">
      <c r="B16" s="116" t="s">
        <v>40</v>
      </c>
      <c r="C16" s="135" t="s">
        <v>110</v>
      </c>
      <c r="D16" s="148"/>
      <c r="E16" s="158"/>
      <c r="F16" s="158"/>
      <c r="G16" s="166"/>
      <c r="H16" s="176" t="s">
        <v>217</v>
      </c>
      <c r="I16" s="185" t="s">
        <v>195</v>
      </c>
      <c r="J16" s="148"/>
      <c r="K16" s="148"/>
      <c r="L16" s="158"/>
      <c r="M16" s="185" t="s">
        <v>196</v>
      </c>
      <c r="N16" s="148"/>
      <c r="O16" s="158"/>
      <c r="P16" s="185" t="s">
        <v>116</v>
      </c>
      <c r="Q16" s="148"/>
      <c r="R16" s="148"/>
      <c r="S16" s="148"/>
      <c r="T16" s="251"/>
      <c r="U16" s="268"/>
      <c r="V16" s="282"/>
      <c r="W16" s="282"/>
      <c r="X16" s="282"/>
      <c r="Y16" s="282"/>
      <c r="Z16" s="282"/>
      <c r="AA16" s="282"/>
      <c r="AB16" s="282"/>
      <c r="AC16" s="282"/>
      <c r="AD16" s="282"/>
      <c r="AE16" s="282"/>
      <c r="AF16" s="282"/>
      <c r="AG16" s="282"/>
      <c r="AH16" s="282"/>
      <c r="AI16" s="321" t="s">
        <v>197</v>
      </c>
      <c r="AJ16" s="282"/>
      <c r="AK16" s="282"/>
      <c r="AL16" s="282"/>
      <c r="AM16" s="282"/>
      <c r="AN16" s="282" t="s">
        <v>37</v>
      </c>
      <c r="AO16" s="282"/>
      <c r="AP16" s="325"/>
      <c r="AQ16" s="326"/>
      <c r="AR16" s="282" t="s">
        <v>10</v>
      </c>
      <c r="AS16" s="282"/>
      <c r="AT16" s="282"/>
      <c r="AU16" s="282"/>
      <c r="AV16" s="282"/>
      <c r="AW16" s="282"/>
      <c r="AX16" s="282"/>
      <c r="AY16" s="334"/>
      <c r="AZ16" s="339" t="str">
        <f>IF(BC3="計画","(12)1～4週目の勤務時間数合計","(12)1か月の勤務時間数　合計")</f>
        <v>(12)1か月の勤務時間数　合計</v>
      </c>
      <c r="BA16" s="352"/>
      <c r="BB16" s="367" t="s">
        <v>198</v>
      </c>
      <c r="BC16" s="352"/>
      <c r="BD16" s="135" t="s">
        <v>199</v>
      </c>
      <c r="BE16" s="148"/>
      <c r="BF16" s="148"/>
      <c r="BG16" s="148"/>
      <c r="BH16" s="251"/>
    </row>
    <row r="17" spans="2:60" ht="20.25" customHeight="1">
      <c r="B17" s="117"/>
      <c r="C17" s="136"/>
      <c r="D17" s="149"/>
      <c r="E17" s="159"/>
      <c r="F17" s="159"/>
      <c r="G17" s="167"/>
      <c r="H17" s="177"/>
      <c r="I17" s="186"/>
      <c r="J17" s="149"/>
      <c r="K17" s="149"/>
      <c r="L17" s="159"/>
      <c r="M17" s="186"/>
      <c r="N17" s="149"/>
      <c r="O17" s="159"/>
      <c r="P17" s="186"/>
      <c r="Q17" s="149"/>
      <c r="R17" s="149"/>
      <c r="S17" s="149"/>
      <c r="T17" s="252"/>
      <c r="U17" s="269" t="s">
        <v>15</v>
      </c>
      <c r="V17" s="269"/>
      <c r="W17" s="269"/>
      <c r="X17" s="269"/>
      <c r="Y17" s="269"/>
      <c r="Z17" s="269"/>
      <c r="AA17" s="297"/>
      <c r="AB17" s="312" t="s">
        <v>27</v>
      </c>
      <c r="AC17" s="269"/>
      <c r="AD17" s="269"/>
      <c r="AE17" s="269"/>
      <c r="AF17" s="269"/>
      <c r="AG17" s="269"/>
      <c r="AH17" s="297"/>
      <c r="AI17" s="312" t="s">
        <v>29</v>
      </c>
      <c r="AJ17" s="269"/>
      <c r="AK17" s="269"/>
      <c r="AL17" s="269"/>
      <c r="AM17" s="269"/>
      <c r="AN17" s="269"/>
      <c r="AO17" s="297"/>
      <c r="AP17" s="312" t="s">
        <v>5</v>
      </c>
      <c r="AQ17" s="269"/>
      <c r="AR17" s="269"/>
      <c r="AS17" s="269"/>
      <c r="AT17" s="269"/>
      <c r="AU17" s="269"/>
      <c r="AV17" s="297"/>
      <c r="AW17" s="312" t="s">
        <v>30</v>
      </c>
      <c r="AX17" s="269"/>
      <c r="AY17" s="269"/>
      <c r="AZ17" s="340"/>
      <c r="BA17" s="353"/>
      <c r="BB17" s="368"/>
      <c r="BC17" s="353"/>
      <c r="BD17" s="136"/>
      <c r="BE17" s="149"/>
      <c r="BF17" s="149"/>
      <c r="BG17" s="149"/>
      <c r="BH17" s="252"/>
    </row>
    <row r="18" spans="2:60" ht="20.25" customHeight="1">
      <c r="B18" s="117"/>
      <c r="C18" s="136"/>
      <c r="D18" s="149"/>
      <c r="E18" s="159"/>
      <c r="F18" s="159"/>
      <c r="G18" s="167"/>
      <c r="H18" s="177"/>
      <c r="I18" s="186"/>
      <c r="J18" s="149"/>
      <c r="K18" s="149"/>
      <c r="L18" s="159"/>
      <c r="M18" s="186"/>
      <c r="N18" s="149"/>
      <c r="O18" s="159"/>
      <c r="P18" s="186"/>
      <c r="Q18" s="149"/>
      <c r="R18" s="149"/>
      <c r="S18" s="149"/>
      <c r="T18" s="252"/>
      <c r="U18" s="270">
        <v>1</v>
      </c>
      <c r="V18" s="283">
        <v>2</v>
      </c>
      <c r="W18" s="283">
        <v>3</v>
      </c>
      <c r="X18" s="283">
        <v>4</v>
      </c>
      <c r="Y18" s="283">
        <v>5</v>
      </c>
      <c r="Z18" s="283">
        <v>6</v>
      </c>
      <c r="AA18" s="298">
        <v>7</v>
      </c>
      <c r="AB18" s="313">
        <v>8</v>
      </c>
      <c r="AC18" s="283">
        <v>9</v>
      </c>
      <c r="AD18" s="283">
        <v>10</v>
      </c>
      <c r="AE18" s="283">
        <v>11</v>
      </c>
      <c r="AF18" s="283">
        <v>12</v>
      </c>
      <c r="AG18" s="283">
        <v>13</v>
      </c>
      <c r="AH18" s="298">
        <v>14</v>
      </c>
      <c r="AI18" s="270">
        <v>15</v>
      </c>
      <c r="AJ18" s="283">
        <v>16</v>
      </c>
      <c r="AK18" s="283">
        <v>17</v>
      </c>
      <c r="AL18" s="283">
        <v>18</v>
      </c>
      <c r="AM18" s="283">
        <v>19</v>
      </c>
      <c r="AN18" s="283">
        <v>20</v>
      </c>
      <c r="AO18" s="298">
        <v>21</v>
      </c>
      <c r="AP18" s="313">
        <v>22</v>
      </c>
      <c r="AQ18" s="283">
        <v>23</v>
      </c>
      <c r="AR18" s="283">
        <v>24</v>
      </c>
      <c r="AS18" s="283">
        <v>25</v>
      </c>
      <c r="AT18" s="283">
        <v>26</v>
      </c>
      <c r="AU18" s="283">
        <v>27</v>
      </c>
      <c r="AV18" s="298">
        <v>28</v>
      </c>
      <c r="AW18" s="313" t="str">
        <f>IF($BC$3="暦月",IF(DAY(DATE($AD$2,$AH$2,29))=29,29,""),"")</f>
        <v/>
      </c>
      <c r="AX18" s="283" t="str">
        <f>IF($BC$3="暦月",IF(DAY(DATE($AD$2,$AH$2,30))=30,30,""),"")</f>
        <v/>
      </c>
      <c r="AY18" s="298" t="str">
        <f>IF($BC$3="暦月",IF(DAY(DATE($AD$2,$AH$2,31))=31,31,""),"")</f>
        <v/>
      </c>
      <c r="AZ18" s="340"/>
      <c r="BA18" s="353"/>
      <c r="BB18" s="368"/>
      <c r="BC18" s="353"/>
      <c r="BD18" s="136"/>
      <c r="BE18" s="149"/>
      <c r="BF18" s="149"/>
      <c r="BG18" s="149"/>
      <c r="BH18" s="252"/>
    </row>
    <row r="19" spans="2:60" ht="20.25" hidden="1" customHeight="1">
      <c r="B19" s="117"/>
      <c r="C19" s="136"/>
      <c r="D19" s="149"/>
      <c r="E19" s="159"/>
      <c r="F19" s="159"/>
      <c r="G19" s="167"/>
      <c r="H19" s="177"/>
      <c r="I19" s="186"/>
      <c r="J19" s="149"/>
      <c r="K19" s="149"/>
      <c r="L19" s="159"/>
      <c r="M19" s="186"/>
      <c r="N19" s="149"/>
      <c r="O19" s="159"/>
      <c r="P19" s="186"/>
      <c r="Q19" s="149"/>
      <c r="R19" s="149"/>
      <c r="S19" s="149"/>
      <c r="T19" s="252"/>
      <c r="U19" s="270">
        <f>WEEKDAY(DATE($AD$2,$AH$2,1))</f>
        <v>5</v>
      </c>
      <c r="V19" s="283">
        <f>WEEKDAY(DATE($AD$2,$AH$2,2))</f>
        <v>6</v>
      </c>
      <c r="W19" s="283">
        <f>WEEKDAY(DATE($AD$2,$AH$2,3))</f>
        <v>7</v>
      </c>
      <c r="X19" s="283">
        <f>WEEKDAY(DATE($AD$2,$AH$2,4))</f>
        <v>1</v>
      </c>
      <c r="Y19" s="283">
        <f>WEEKDAY(DATE($AD$2,$AH$2,5))</f>
        <v>2</v>
      </c>
      <c r="Z19" s="283">
        <f>WEEKDAY(DATE($AD$2,$AH$2,6))</f>
        <v>3</v>
      </c>
      <c r="AA19" s="298">
        <f>WEEKDAY(DATE($AD$2,$AH$2,7))</f>
        <v>4</v>
      </c>
      <c r="AB19" s="313">
        <f>WEEKDAY(DATE($AD$2,$AH$2,8))</f>
        <v>5</v>
      </c>
      <c r="AC19" s="283">
        <f>WEEKDAY(DATE($AD$2,$AH$2,9))</f>
        <v>6</v>
      </c>
      <c r="AD19" s="283">
        <f>WEEKDAY(DATE($AD$2,$AH$2,10))</f>
        <v>7</v>
      </c>
      <c r="AE19" s="283">
        <f>WEEKDAY(DATE($AD$2,$AH$2,11))</f>
        <v>1</v>
      </c>
      <c r="AF19" s="283">
        <f>WEEKDAY(DATE($AD$2,$AH$2,12))</f>
        <v>2</v>
      </c>
      <c r="AG19" s="283">
        <f>WEEKDAY(DATE($AD$2,$AH$2,13))</f>
        <v>3</v>
      </c>
      <c r="AH19" s="298">
        <f>WEEKDAY(DATE($AD$2,$AH$2,14))</f>
        <v>4</v>
      </c>
      <c r="AI19" s="313">
        <f>WEEKDAY(DATE($AD$2,$AH$2,15))</f>
        <v>5</v>
      </c>
      <c r="AJ19" s="283">
        <f>WEEKDAY(DATE($AD$2,$AH$2,16))</f>
        <v>6</v>
      </c>
      <c r="AK19" s="283">
        <f>WEEKDAY(DATE($AD$2,$AH$2,17))</f>
        <v>7</v>
      </c>
      <c r="AL19" s="283">
        <f>WEEKDAY(DATE($AD$2,$AH$2,18))</f>
        <v>1</v>
      </c>
      <c r="AM19" s="283">
        <f>WEEKDAY(DATE($AD$2,$AH$2,19))</f>
        <v>2</v>
      </c>
      <c r="AN19" s="283">
        <f>WEEKDAY(DATE($AD$2,$AH$2,20))</f>
        <v>3</v>
      </c>
      <c r="AO19" s="298">
        <f>WEEKDAY(DATE($AD$2,$AH$2,21))</f>
        <v>4</v>
      </c>
      <c r="AP19" s="313">
        <f>WEEKDAY(DATE($AD$2,$AH$2,22))</f>
        <v>5</v>
      </c>
      <c r="AQ19" s="283">
        <f>WEEKDAY(DATE($AD$2,$AH$2,23))</f>
        <v>6</v>
      </c>
      <c r="AR19" s="283">
        <f>WEEKDAY(DATE($AD$2,$AH$2,24))</f>
        <v>7</v>
      </c>
      <c r="AS19" s="283">
        <f>WEEKDAY(DATE($AD$2,$AH$2,25))</f>
        <v>1</v>
      </c>
      <c r="AT19" s="283">
        <f>WEEKDAY(DATE($AD$2,$AH$2,26))</f>
        <v>2</v>
      </c>
      <c r="AU19" s="283">
        <f>WEEKDAY(DATE($AD$2,$AH$2,27))</f>
        <v>3</v>
      </c>
      <c r="AV19" s="298">
        <f>WEEKDAY(DATE($AD$2,$AH$2,28))</f>
        <v>4</v>
      </c>
      <c r="AW19" s="313">
        <f>IF(AW18=29,WEEKDAY(DATE($AD$2,$AH$2,29)),0)</f>
        <v>0</v>
      </c>
      <c r="AX19" s="283">
        <f>IF(AX18=30,WEEKDAY(DATE($AD$2,$AH$2,30)),0)</f>
        <v>0</v>
      </c>
      <c r="AY19" s="298">
        <f>IF(AY18=31,WEEKDAY(DATE($AD$2,$AH$2,31)),0)</f>
        <v>0</v>
      </c>
      <c r="AZ19" s="340"/>
      <c r="BA19" s="353"/>
      <c r="BB19" s="368"/>
      <c r="BC19" s="353"/>
      <c r="BD19" s="136"/>
      <c r="BE19" s="149"/>
      <c r="BF19" s="149"/>
      <c r="BG19" s="149"/>
      <c r="BH19" s="252"/>
    </row>
    <row r="20" spans="2:60" ht="20.25" customHeight="1">
      <c r="B20" s="118"/>
      <c r="C20" s="136"/>
      <c r="D20" s="150"/>
      <c r="E20" s="159"/>
      <c r="F20" s="159"/>
      <c r="G20" s="167"/>
      <c r="H20" s="177"/>
      <c r="I20" s="186"/>
      <c r="J20" s="150"/>
      <c r="K20" s="150"/>
      <c r="L20" s="159"/>
      <c r="M20" s="186"/>
      <c r="N20" s="150"/>
      <c r="O20" s="159"/>
      <c r="P20" s="186"/>
      <c r="Q20" s="150"/>
      <c r="R20" s="150"/>
      <c r="S20" s="150"/>
      <c r="T20" s="252"/>
      <c r="U20" s="271" t="str">
        <f t="shared" ref="U20:AV20" si="0">IF(U19=1,"日",IF(U19=2,"月",IF(U19=3,"火",IF(U19=4,"水",IF(U19=5,"木",IF(U19=6,"金","土"))))))</f>
        <v>木</v>
      </c>
      <c r="V20" s="284" t="str">
        <f t="shared" si="0"/>
        <v>金</v>
      </c>
      <c r="W20" s="284" t="str">
        <f t="shared" si="0"/>
        <v>土</v>
      </c>
      <c r="X20" s="284" t="str">
        <f t="shared" si="0"/>
        <v>日</v>
      </c>
      <c r="Y20" s="284" t="str">
        <f t="shared" si="0"/>
        <v>月</v>
      </c>
      <c r="Z20" s="284" t="str">
        <f t="shared" si="0"/>
        <v>火</v>
      </c>
      <c r="AA20" s="299" t="str">
        <f t="shared" si="0"/>
        <v>水</v>
      </c>
      <c r="AB20" s="314" t="str">
        <f t="shared" si="0"/>
        <v>木</v>
      </c>
      <c r="AC20" s="284" t="str">
        <f t="shared" si="0"/>
        <v>金</v>
      </c>
      <c r="AD20" s="284" t="str">
        <f t="shared" si="0"/>
        <v>土</v>
      </c>
      <c r="AE20" s="284" t="str">
        <f t="shared" si="0"/>
        <v>日</v>
      </c>
      <c r="AF20" s="284" t="str">
        <f t="shared" si="0"/>
        <v>月</v>
      </c>
      <c r="AG20" s="284" t="str">
        <f t="shared" si="0"/>
        <v>火</v>
      </c>
      <c r="AH20" s="299" t="str">
        <f t="shared" si="0"/>
        <v>水</v>
      </c>
      <c r="AI20" s="314" t="str">
        <f t="shared" si="0"/>
        <v>木</v>
      </c>
      <c r="AJ20" s="284" t="str">
        <f t="shared" si="0"/>
        <v>金</v>
      </c>
      <c r="AK20" s="284" t="str">
        <f t="shared" si="0"/>
        <v>土</v>
      </c>
      <c r="AL20" s="284" t="str">
        <f t="shared" si="0"/>
        <v>日</v>
      </c>
      <c r="AM20" s="284" t="str">
        <f t="shared" si="0"/>
        <v>月</v>
      </c>
      <c r="AN20" s="284" t="str">
        <f t="shared" si="0"/>
        <v>火</v>
      </c>
      <c r="AO20" s="299" t="str">
        <f t="shared" si="0"/>
        <v>水</v>
      </c>
      <c r="AP20" s="314" t="str">
        <f t="shared" si="0"/>
        <v>木</v>
      </c>
      <c r="AQ20" s="284" t="str">
        <f t="shared" si="0"/>
        <v>金</v>
      </c>
      <c r="AR20" s="284" t="str">
        <f t="shared" si="0"/>
        <v>土</v>
      </c>
      <c r="AS20" s="284" t="str">
        <f t="shared" si="0"/>
        <v>日</v>
      </c>
      <c r="AT20" s="284" t="str">
        <f t="shared" si="0"/>
        <v>月</v>
      </c>
      <c r="AU20" s="284" t="str">
        <f t="shared" si="0"/>
        <v>火</v>
      </c>
      <c r="AV20" s="299" t="str">
        <f t="shared" si="0"/>
        <v>水</v>
      </c>
      <c r="AW20" s="284" t="str">
        <f>IF(AW19=1,"日",IF(AW19=2,"月",IF(AW19=3,"火",IF(AW19=4,"水",IF(AW19=5,"木",IF(AW19=6,"金",IF(AW19=0,"","土")))))))</f>
        <v/>
      </c>
      <c r="AX20" s="284" t="str">
        <f>IF(AX19=1,"日",IF(AX19=2,"月",IF(AX19=3,"火",IF(AX19=4,"水",IF(AX19=5,"木",IF(AX19=6,"金",IF(AX19=0,"","土")))))))</f>
        <v/>
      </c>
      <c r="AY20" s="284" t="str">
        <f>IF(AY19=1,"日",IF(AY19=2,"月",IF(AY19=3,"火",IF(AY19=4,"水",IF(AY19=5,"木",IF(AY19=6,"金",IF(AY19=0,"","土")))))))</f>
        <v/>
      </c>
      <c r="AZ20" s="340"/>
      <c r="BA20" s="353"/>
      <c r="BB20" s="368"/>
      <c r="BC20" s="353"/>
      <c r="BD20" s="136"/>
      <c r="BE20" s="150"/>
      <c r="BF20" s="150"/>
      <c r="BG20" s="150"/>
      <c r="BH20" s="252"/>
    </row>
    <row r="21" spans="2:60" ht="20.25" customHeight="1">
      <c r="B21" s="119"/>
      <c r="C21" s="137" t="s">
        <v>91</v>
      </c>
      <c r="D21" s="151"/>
      <c r="E21" s="160"/>
      <c r="F21" s="160"/>
      <c r="G21" s="168"/>
      <c r="H21" s="178" t="s">
        <v>12</v>
      </c>
      <c r="I21" s="187" t="s">
        <v>94</v>
      </c>
      <c r="J21" s="194"/>
      <c r="K21" s="194"/>
      <c r="L21" s="168"/>
      <c r="M21" s="202" t="s">
        <v>123</v>
      </c>
      <c r="N21" s="208"/>
      <c r="O21" s="215"/>
      <c r="P21" s="221" t="s">
        <v>36</v>
      </c>
      <c r="Q21" s="230"/>
      <c r="R21" s="230"/>
      <c r="S21" s="240"/>
      <c r="T21" s="253"/>
      <c r="U21" s="272" t="s">
        <v>72</v>
      </c>
      <c r="V21" s="272" t="s">
        <v>72</v>
      </c>
      <c r="W21" s="272" t="s">
        <v>72</v>
      </c>
      <c r="X21" s="272"/>
      <c r="Y21" s="272" t="s">
        <v>72</v>
      </c>
      <c r="Z21" s="272" t="s">
        <v>72</v>
      </c>
      <c r="AA21" s="300"/>
      <c r="AB21" s="315" t="s">
        <v>72</v>
      </c>
      <c r="AC21" s="272"/>
      <c r="AD21" s="272" t="s">
        <v>72</v>
      </c>
      <c r="AE21" s="272" t="s">
        <v>72</v>
      </c>
      <c r="AF21" s="272" t="s">
        <v>72</v>
      </c>
      <c r="AG21" s="272"/>
      <c r="AH21" s="300" t="s">
        <v>72</v>
      </c>
      <c r="AI21" s="315"/>
      <c r="AJ21" s="272" t="s">
        <v>72</v>
      </c>
      <c r="AK21" s="272" t="s">
        <v>72</v>
      </c>
      <c r="AL21" s="272" t="s">
        <v>72</v>
      </c>
      <c r="AM21" s="272" t="s">
        <v>72</v>
      </c>
      <c r="AN21" s="272" t="s">
        <v>72</v>
      </c>
      <c r="AO21" s="300"/>
      <c r="AP21" s="315"/>
      <c r="AQ21" s="272" t="s">
        <v>72</v>
      </c>
      <c r="AR21" s="272" t="s">
        <v>72</v>
      </c>
      <c r="AS21" s="272" t="s">
        <v>72</v>
      </c>
      <c r="AT21" s="272" t="s">
        <v>72</v>
      </c>
      <c r="AU21" s="272" t="s">
        <v>72</v>
      </c>
      <c r="AV21" s="300"/>
      <c r="AW21" s="315"/>
      <c r="AX21" s="272"/>
      <c r="AY21" s="272"/>
      <c r="AZ21" s="341"/>
      <c r="BA21" s="354"/>
      <c r="BB21" s="369"/>
      <c r="BC21" s="354"/>
      <c r="BD21" s="387" t="s">
        <v>101</v>
      </c>
      <c r="BE21" s="392"/>
      <c r="BF21" s="392"/>
      <c r="BG21" s="392"/>
      <c r="BH21" s="399"/>
    </row>
    <row r="22" spans="2:60" ht="20.25" customHeight="1">
      <c r="B22" s="120">
        <v>1</v>
      </c>
      <c r="C22" s="138"/>
      <c r="D22" s="152"/>
      <c r="E22" s="161"/>
      <c r="F22" s="161" t="str">
        <f>C21</f>
        <v>管理者</v>
      </c>
      <c r="G22" s="169"/>
      <c r="H22" s="179"/>
      <c r="I22" s="188"/>
      <c r="J22" s="195"/>
      <c r="K22" s="195"/>
      <c r="L22" s="169"/>
      <c r="M22" s="203"/>
      <c r="N22" s="209"/>
      <c r="O22" s="216"/>
      <c r="P22" s="222" t="s">
        <v>85</v>
      </c>
      <c r="Q22" s="231"/>
      <c r="R22" s="231"/>
      <c r="S22" s="241"/>
      <c r="T22" s="254"/>
      <c r="U22" s="273">
        <f>IF(U21="","",VLOOKUP(U21,'【記載例】シフト記号表（勤務時間帯）'!$D$6:$X$47,21,FALSE))</f>
        <v>2</v>
      </c>
      <c r="V22" s="285">
        <f>IF(V21="","",VLOOKUP(V21,'【記載例】シフト記号表（勤務時間帯）'!$D$6:$X$47,21,FALSE))</f>
        <v>2</v>
      </c>
      <c r="W22" s="285">
        <f>IF(W21="","",VLOOKUP(W21,'【記載例】シフト記号表（勤務時間帯）'!$D$6:$X$47,21,FALSE))</f>
        <v>2</v>
      </c>
      <c r="X22" s="285" t="str">
        <f>IF(X21="","",VLOOKUP(X21,'【記載例】シフト記号表（勤務時間帯）'!$D$6:$X$47,21,FALSE))</f>
        <v/>
      </c>
      <c r="Y22" s="285">
        <f>IF(Y21="","",VLOOKUP(Y21,'【記載例】シフト記号表（勤務時間帯）'!$D$6:$X$47,21,FALSE))</f>
        <v>2</v>
      </c>
      <c r="Z22" s="285">
        <f>IF(Z21="","",VLOOKUP(Z21,'【記載例】シフト記号表（勤務時間帯）'!$D$6:$X$47,21,FALSE))</f>
        <v>2</v>
      </c>
      <c r="AA22" s="301" t="str">
        <f>IF(AA21="","",VLOOKUP(AA21,'【記載例】シフト記号表（勤務時間帯）'!$D$6:$X$47,21,FALSE))</f>
        <v/>
      </c>
      <c r="AB22" s="273">
        <f>IF(AB21="","",VLOOKUP(AB21,'【記載例】シフト記号表（勤務時間帯）'!$D$6:$X$47,21,FALSE))</f>
        <v>2</v>
      </c>
      <c r="AC22" s="285" t="str">
        <f>IF(AC21="","",VLOOKUP(AC21,'【記載例】シフト記号表（勤務時間帯）'!$D$6:$X$47,21,FALSE))</f>
        <v/>
      </c>
      <c r="AD22" s="285">
        <f>IF(AD21="","",VLOOKUP(AD21,'【記載例】シフト記号表（勤務時間帯）'!$D$6:$X$47,21,FALSE))</f>
        <v>2</v>
      </c>
      <c r="AE22" s="285">
        <f>IF(AE21="","",VLOOKUP(AE21,'【記載例】シフト記号表（勤務時間帯）'!$D$6:$X$47,21,FALSE))</f>
        <v>2</v>
      </c>
      <c r="AF22" s="285">
        <f>IF(AF21="","",VLOOKUP(AF21,'【記載例】シフト記号表（勤務時間帯）'!$D$6:$X$47,21,FALSE))</f>
        <v>2</v>
      </c>
      <c r="AG22" s="285" t="str">
        <f>IF(AG21="","",VLOOKUP(AG21,'【記載例】シフト記号表（勤務時間帯）'!$D$6:$X$47,21,FALSE))</f>
        <v/>
      </c>
      <c r="AH22" s="301">
        <f>IF(AH21="","",VLOOKUP(AH21,'【記載例】シフト記号表（勤務時間帯）'!$D$6:$X$47,21,FALSE))</f>
        <v>2</v>
      </c>
      <c r="AI22" s="273" t="str">
        <f>IF(AI21="","",VLOOKUP(AI21,'【記載例】シフト記号表（勤務時間帯）'!$D$6:$X$47,21,FALSE))</f>
        <v/>
      </c>
      <c r="AJ22" s="285">
        <f>IF(AJ21="","",VLOOKUP(AJ21,'【記載例】シフト記号表（勤務時間帯）'!$D$6:$X$47,21,FALSE))</f>
        <v>2</v>
      </c>
      <c r="AK22" s="285">
        <f>IF(AK21="","",VLOOKUP(AK21,'【記載例】シフト記号表（勤務時間帯）'!$D$6:$X$47,21,FALSE))</f>
        <v>2</v>
      </c>
      <c r="AL22" s="285">
        <f>IF(AL21="","",VLOOKUP(AL21,'【記載例】シフト記号表（勤務時間帯）'!$D$6:$X$47,21,FALSE))</f>
        <v>2</v>
      </c>
      <c r="AM22" s="285">
        <f>IF(AM21="","",VLOOKUP(AM21,'【記載例】シフト記号表（勤務時間帯）'!$D$6:$X$47,21,FALSE))</f>
        <v>2</v>
      </c>
      <c r="AN22" s="285">
        <f>IF(AN21="","",VLOOKUP(AN21,'【記載例】シフト記号表（勤務時間帯）'!$D$6:$X$47,21,FALSE))</f>
        <v>2</v>
      </c>
      <c r="AO22" s="301" t="str">
        <f>IF(AO21="","",VLOOKUP(AO21,'【記載例】シフト記号表（勤務時間帯）'!$D$6:$X$47,21,FALSE))</f>
        <v/>
      </c>
      <c r="AP22" s="273" t="str">
        <f>IF(AP21="","",VLOOKUP(AP21,'【記載例】シフト記号表（勤務時間帯）'!$D$6:$X$47,21,FALSE))</f>
        <v/>
      </c>
      <c r="AQ22" s="285">
        <f>IF(AQ21="","",VLOOKUP(AQ21,'【記載例】シフト記号表（勤務時間帯）'!$D$6:$X$47,21,FALSE))</f>
        <v>2</v>
      </c>
      <c r="AR22" s="285">
        <f>IF(AR21="","",VLOOKUP(AR21,'【記載例】シフト記号表（勤務時間帯）'!$D$6:$X$47,21,FALSE))</f>
        <v>2</v>
      </c>
      <c r="AS22" s="285">
        <f>IF(AS21="","",VLOOKUP(AS21,'【記載例】シフト記号表（勤務時間帯）'!$D$6:$X$47,21,FALSE))</f>
        <v>2</v>
      </c>
      <c r="AT22" s="285">
        <f>IF(AT21="","",VLOOKUP(AT21,'【記載例】シフト記号表（勤務時間帯）'!$D$6:$X$47,21,FALSE))</f>
        <v>2</v>
      </c>
      <c r="AU22" s="285">
        <f>IF(AU21="","",VLOOKUP(AU21,'【記載例】シフト記号表（勤務時間帯）'!$D$6:$X$47,21,FALSE))</f>
        <v>2</v>
      </c>
      <c r="AV22" s="301" t="str">
        <f>IF(AV21="","",VLOOKUP(AV21,'【記載例】シフト記号表（勤務時間帯）'!$D$6:$X$47,21,FALSE))</f>
        <v/>
      </c>
      <c r="AW22" s="273" t="str">
        <f>IF(AW21="","",VLOOKUP(AW21,'【記載例】シフト記号表（勤務時間帯）'!$D$6:$X$47,21,FALSE))</f>
        <v/>
      </c>
      <c r="AX22" s="285" t="str">
        <f>IF(AX21="","",VLOOKUP(AX21,'【記載例】シフト記号表（勤務時間帯）'!$D$6:$X$47,21,FALSE))</f>
        <v/>
      </c>
      <c r="AY22" s="285" t="str">
        <f>IF(AY21="","",VLOOKUP(AY21,'【記載例】シフト記号表（勤務時間帯）'!$D$6:$X$47,21,FALSE))</f>
        <v/>
      </c>
      <c r="AZ22" s="342">
        <f>IF($BC$3="４週",SUM(U22:AV22),IF($BC$3="暦月",SUM(U22:AY22),""))</f>
        <v>40</v>
      </c>
      <c r="BA22" s="355"/>
      <c r="BB22" s="370">
        <f>IF($BC$3="４週",AZ22/4,IF($BC$3="暦月",(AZ22/($BC$8/7)),""))</f>
        <v>10</v>
      </c>
      <c r="BC22" s="355"/>
      <c r="BD22" s="388"/>
      <c r="BE22" s="393"/>
      <c r="BF22" s="393"/>
      <c r="BG22" s="393"/>
      <c r="BH22" s="400"/>
    </row>
    <row r="23" spans="2:60" ht="20.25" customHeight="1">
      <c r="B23" s="121"/>
      <c r="C23" s="139"/>
      <c r="D23" s="153"/>
      <c r="E23" s="162"/>
      <c r="F23" s="162"/>
      <c r="G23" s="170" t="str">
        <f>C21</f>
        <v>管理者</v>
      </c>
      <c r="H23" s="180"/>
      <c r="I23" s="189"/>
      <c r="J23" s="196"/>
      <c r="K23" s="196"/>
      <c r="L23" s="170"/>
      <c r="M23" s="204"/>
      <c r="N23" s="210"/>
      <c r="O23" s="217"/>
      <c r="P23" s="223" t="s">
        <v>86</v>
      </c>
      <c r="Q23" s="232"/>
      <c r="R23" s="232"/>
      <c r="S23" s="242"/>
      <c r="T23" s="255"/>
      <c r="U23" s="274" t="str">
        <f>IF(U21="","",VLOOKUP(U21,'【記載例】シフト記号表（勤務時間帯）'!$D$6:$Z$47,23,FALSE))</f>
        <v>-</v>
      </c>
      <c r="V23" s="286" t="str">
        <f>IF(V21="","",VLOOKUP(V21,'【記載例】シフト記号表（勤務時間帯）'!$D$6:$Z$47,23,FALSE))</f>
        <v>-</v>
      </c>
      <c r="W23" s="286" t="str">
        <f>IF(W21="","",VLOOKUP(W21,'【記載例】シフト記号表（勤務時間帯）'!$D$6:$Z$47,23,FALSE))</f>
        <v>-</v>
      </c>
      <c r="X23" s="286" t="str">
        <f>IF(X21="","",VLOOKUP(X21,'【記載例】シフト記号表（勤務時間帯）'!$D$6:$Z$47,23,FALSE))</f>
        <v/>
      </c>
      <c r="Y23" s="286" t="str">
        <f>IF(Y21="","",VLOOKUP(Y21,'【記載例】シフト記号表（勤務時間帯）'!$D$6:$Z$47,23,FALSE))</f>
        <v>-</v>
      </c>
      <c r="Z23" s="286" t="str">
        <f>IF(Z21="","",VLOOKUP(Z21,'【記載例】シフト記号表（勤務時間帯）'!$D$6:$Z$47,23,FALSE))</f>
        <v>-</v>
      </c>
      <c r="AA23" s="302" t="str">
        <f>IF(AA21="","",VLOOKUP(AA21,'【記載例】シフト記号表（勤務時間帯）'!$D$6:$Z$47,23,FALSE))</f>
        <v/>
      </c>
      <c r="AB23" s="274" t="str">
        <f>IF(AB21="","",VLOOKUP(AB21,'【記載例】シフト記号表（勤務時間帯）'!$D$6:$Z$47,23,FALSE))</f>
        <v>-</v>
      </c>
      <c r="AC23" s="286" t="str">
        <f>IF(AC21="","",VLOOKUP(AC21,'【記載例】シフト記号表（勤務時間帯）'!$D$6:$Z$47,23,FALSE))</f>
        <v/>
      </c>
      <c r="AD23" s="286" t="str">
        <f>IF(AD21="","",VLOOKUP(AD21,'【記載例】シフト記号表（勤務時間帯）'!$D$6:$Z$47,23,FALSE))</f>
        <v>-</v>
      </c>
      <c r="AE23" s="286" t="str">
        <f>IF(AE21="","",VLOOKUP(AE21,'【記載例】シフト記号表（勤務時間帯）'!$D$6:$Z$47,23,FALSE))</f>
        <v>-</v>
      </c>
      <c r="AF23" s="286" t="str">
        <f>IF(AF21="","",VLOOKUP(AF21,'【記載例】シフト記号表（勤務時間帯）'!$D$6:$Z$47,23,FALSE))</f>
        <v>-</v>
      </c>
      <c r="AG23" s="286" t="str">
        <f>IF(AG21="","",VLOOKUP(AG21,'【記載例】シフト記号表（勤務時間帯）'!$D$6:$Z$47,23,FALSE))</f>
        <v/>
      </c>
      <c r="AH23" s="302" t="str">
        <f>IF(AH21="","",VLOOKUP(AH21,'【記載例】シフト記号表（勤務時間帯）'!$D$6:$Z$47,23,FALSE))</f>
        <v>-</v>
      </c>
      <c r="AI23" s="274" t="str">
        <f>IF(AI21="","",VLOOKUP(AI21,'【記載例】シフト記号表（勤務時間帯）'!$D$6:$Z$47,23,FALSE))</f>
        <v/>
      </c>
      <c r="AJ23" s="286" t="str">
        <f>IF(AJ21="","",VLOOKUP(AJ21,'【記載例】シフト記号表（勤務時間帯）'!$D$6:$Z$47,23,FALSE))</f>
        <v>-</v>
      </c>
      <c r="AK23" s="286" t="str">
        <f>IF(AK21="","",VLOOKUP(AK21,'【記載例】シフト記号表（勤務時間帯）'!$D$6:$Z$47,23,FALSE))</f>
        <v>-</v>
      </c>
      <c r="AL23" s="286" t="str">
        <f>IF(AL21="","",VLOOKUP(AL21,'【記載例】シフト記号表（勤務時間帯）'!$D$6:$Z$47,23,FALSE))</f>
        <v>-</v>
      </c>
      <c r="AM23" s="286" t="str">
        <f>IF(AM21="","",VLOOKUP(AM21,'【記載例】シフト記号表（勤務時間帯）'!$D$6:$Z$47,23,FALSE))</f>
        <v>-</v>
      </c>
      <c r="AN23" s="286" t="str">
        <f>IF(AN21="","",VLOOKUP(AN21,'【記載例】シフト記号表（勤務時間帯）'!$D$6:$Z$47,23,FALSE))</f>
        <v>-</v>
      </c>
      <c r="AO23" s="302" t="str">
        <f>IF(AO21="","",VLOOKUP(AO21,'【記載例】シフト記号表（勤務時間帯）'!$D$6:$Z$47,23,FALSE))</f>
        <v/>
      </c>
      <c r="AP23" s="274" t="str">
        <f>IF(AP21="","",VLOOKUP(AP21,'【記載例】シフト記号表（勤務時間帯）'!$D$6:$Z$47,23,FALSE))</f>
        <v/>
      </c>
      <c r="AQ23" s="286" t="str">
        <f>IF(AQ21="","",VLOOKUP(AQ21,'【記載例】シフト記号表（勤務時間帯）'!$D$6:$Z$47,23,FALSE))</f>
        <v>-</v>
      </c>
      <c r="AR23" s="286" t="str">
        <f>IF(AR21="","",VLOOKUP(AR21,'【記載例】シフト記号表（勤務時間帯）'!$D$6:$Z$47,23,FALSE))</f>
        <v>-</v>
      </c>
      <c r="AS23" s="286" t="str">
        <f>IF(AS21="","",VLOOKUP(AS21,'【記載例】シフト記号表（勤務時間帯）'!$D$6:$Z$47,23,FALSE))</f>
        <v>-</v>
      </c>
      <c r="AT23" s="286" t="str">
        <f>IF(AT21="","",VLOOKUP(AT21,'【記載例】シフト記号表（勤務時間帯）'!$D$6:$Z$47,23,FALSE))</f>
        <v>-</v>
      </c>
      <c r="AU23" s="286" t="str">
        <f>IF(AU21="","",VLOOKUP(AU21,'【記載例】シフト記号表（勤務時間帯）'!$D$6:$Z$47,23,FALSE))</f>
        <v>-</v>
      </c>
      <c r="AV23" s="302" t="str">
        <f>IF(AV21="","",VLOOKUP(AV21,'【記載例】シフト記号表（勤務時間帯）'!$D$6:$Z$47,23,FALSE))</f>
        <v/>
      </c>
      <c r="AW23" s="274" t="str">
        <f>IF(AW21="","",VLOOKUP(AW21,'【記載例】シフト記号表（勤務時間帯）'!$D$6:$Z$47,23,FALSE))</f>
        <v/>
      </c>
      <c r="AX23" s="286" t="str">
        <f>IF(AX21="","",VLOOKUP(AX21,'【記載例】シフト記号表（勤務時間帯）'!$D$6:$Z$47,23,FALSE))</f>
        <v/>
      </c>
      <c r="AY23" s="286" t="str">
        <f>IF(AY21="","",VLOOKUP(AY21,'【記載例】シフト記号表（勤務時間帯）'!$D$6:$Z$47,23,FALSE))</f>
        <v/>
      </c>
      <c r="AZ23" s="343">
        <f>IF($BC$3="４週",SUM(U23:AV23),IF($BC$3="暦月",SUM(U23:AY23),""))</f>
        <v>0</v>
      </c>
      <c r="BA23" s="356"/>
      <c r="BB23" s="371">
        <f>IF($BC$3="４週",AZ23/4,IF($BC$3="暦月",(AZ23/($BC$8/7)),""))</f>
        <v>0</v>
      </c>
      <c r="BC23" s="356"/>
      <c r="BD23" s="389"/>
      <c r="BE23" s="394"/>
      <c r="BF23" s="394"/>
      <c r="BG23" s="394"/>
      <c r="BH23" s="401"/>
    </row>
    <row r="24" spans="2:60" ht="20.25" customHeight="1">
      <c r="B24" s="122"/>
      <c r="C24" s="140" t="s">
        <v>101</v>
      </c>
      <c r="D24" s="154"/>
      <c r="E24" s="163"/>
      <c r="F24" s="163"/>
      <c r="G24" s="171"/>
      <c r="H24" s="181" t="s">
        <v>12</v>
      </c>
      <c r="I24" s="190" t="s">
        <v>39</v>
      </c>
      <c r="J24" s="197"/>
      <c r="K24" s="197"/>
      <c r="L24" s="171"/>
      <c r="M24" s="205" t="s">
        <v>216</v>
      </c>
      <c r="N24" s="211"/>
      <c r="O24" s="218"/>
      <c r="P24" s="224" t="s">
        <v>36</v>
      </c>
      <c r="Q24" s="233"/>
      <c r="R24" s="233"/>
      <c r="S24" s="243"/>
      <c r="T24" s="256"/>
      <c r="U24" s="275" t="s">
        <v>75</v>
      </c>
      <c r="V24" s="287" t="s">
        <v>75</v>
      </c>
      <c r="W24" s="287" t="s">
        <v>75</v>
      </c>
      <c r="X24" s="287"/>
      <c r="Y24" s="287" t="s">
        <v>75</v>
      </c>
      <c r="Z24" s="287" t="s">
        <v>75</v>
      </c>
      <c r="AA24" s="303"/>
      <c r="AB24" s="275" t="s">
        <v>75</v>
      </c>
      <c r="AC24" s="287"/>
      <c r="AD24" s="287" t="s">
        <v>75</v>
      </c>
      <c r="AE24" s="287" t="s">
        <v>75</v>
      </c>
      <c r="AF24" s="287" t="s">
        <v>75</v>
      </c>
      <c r="AG24" s="287"/>
      <c r="AH24" s="303" t="s">
        <v>75</v>
      </c>
      <c r="AI24" s="275"/>
      <c r="AJ24" s="287" t="s">
        <v>75</v>
      </c>
      <c r="AK24" s="287" t="s">
        <v>75</v>
      </c>
      <c r="AL24" s="287" t="s">
        <v>75</v>
      </c>
      <c r="AM24" s="287" t="s">
        <v>75</v>
      </c>
      <c r="AN24" s="287" t="s">
        <v>75</v>
      </c>
      <c r="AO24" s="303"/>
      <c r="AP24" s="275"/>
      <c r="AQ24" s="287" t="s">
        <v>75</v>
      </c>
      <c r="AR24" s="287" t="s">
        <v>75</v>
      </c>
      <c r="AS24" s="287" t="s">
        <v>75</v>
      </c>
      <c r="AT24" s="287" t="s">
        <v>75</v>
      </c>
      <c r="AU24" s="287" t="s">
        <v>75</v>
      </c>
      <c r="AV24" s="303"/>
      <c r="AW24" s="275"/>
      <c r="AX24" s="287"/>
      <c r="AY24" s="287"/>
      <c r="AZ24" s="344"/>
      <c r="BA24" s="357"/>
      <c r="BB24" s="372"/>
      <c r="BC24" s="357"/>
      <c r="BD24" s="390" t="s">
        <v>91</v>
      </c>
      <c r="BE24" s="395"/>
      <c r="BF24" s="395"/>
      <c r="BG24" s="395"/>
      <c r="BH24" s="402"/>
    </row>
    <row r="25" spans="2:60" ht="20.25" customHeight="1">
      <c r="B25" s="120">
        <f>B22+1</f>
        <v>2</v>
      </c>
      <c r="C25" s="138"/>
      <c r="D25" s="152"/>
      <c r="E25" s="161"/>
      <c r="F25" s="161" t="str">
        <f>C24</f>
        <v>介護従業者</v>
      </c>
      <c r="G25" s="169"/>
      <c r="H25" s="179"/>
      <c r="I25" s="188"/>
      <c r="J25" s="195"/>
      <c r="K25" s="195"/>
      <c r="L25" s="169"/>
      <c r="M25" s="203"/>
      <c r="N25" s="209"/>
      <c r="O25" s="216"/>
      <c r="P25" s="222" t="s">
        <v>85</v>
      </c>
      <c r="Q25" s="231"/>
      <c r="R25" s="231"/>
      <c r="S25" s="241"/>
      <c r="T25" s="254"/>
      <c r="U25" s="273">
        <f>IF(U24="","",VLOOKUP(U24,'【記載例】シフト記号表（勤務時間帯）'!$D$6:$X$47,21,FALSE))</f>
        <v>5</v>
      </c>
      <c r="V25" s="285">
        <f>IF(V24="","",VLOOKUP(V24,'【記載例】シフト記号表（勤務時間帯）'!$D$6:$X$47,21,FALSE))</f>
        <v>5</v>
      </c>
      <c r="W25" s="285">
        <f>IF(W24="","",VLOOKUP(W24,'【記載例】シフト記号表（勤務時間帯）'!$D$6:$X$47,21,FALSE))</f>
        <v>5</v>
      </c>
      <c r="X25" s="285" t="str">
        <f>IF(X24="","",VLOOKUP(X24,'【記載例】シフト記号表（勤務時間帯）'!$D$6:$X$47,21,FALSE))</f>
        <v/>
      </c>
      <c r="Y25" s="285">
        <f>IF(Y24="","",VLOOKUP(Y24,'【記載例】シフト記号表（勤務時間帯）'!$D$6:$X$47,21,FALSE))</f>
        <v>5</v>
      </c>
      <c r="Z25" s="285">
        <f>IF(Z24="","",VLOOKUP(Z24,'【記載例】シフト記号表（勤務時間帯）'!$D$6:$X$47,21,FALSE))</f>
        <v>5</v>
      </c>
      <c r="AA25" s="301" t="str">
        <f>IF(AA24="","",VLOOKUP(AA24,'【記載例】シフト記号表（勤務時間帯）'!$D$6:$X$47,21,FALSE))</f>
        <v/>
      </c>
      <c r="AB25" s="273">
        <f>IF(AB24="","",VLOOKUP(AB24,'【記載例】シフト記号表（勤務時間帯）'!$D$6:$X$47,21,FALSE))</f>
        <v>5</v>
      </c>
      <c r="AC25" s="285" t="str">
        <f>IF(AC24="","",VLOOKUP(AC24,'【記載例】シフト記号表（勤務時間帯）'!$D$6:$X$47,21,FALSE))</f>
        <v/>
      </c>
      <c r="AD25" s="285">
        <f>IF(AD24="","",VLOOKUP(AD24,'【記載例】シフト記号表（勤務時間帯）'!$D$6:$X$47,21,FALSE))</f>
        <v>5</v>
      </c>
      <c r="AE25" s="285">
        <f>IF(AE24="","",VLOOKUP(AE24,'【記載例】シフト記号表（勤務時間帯）'!$D$6:$X$47,21,FALSE))</f>
        <v>5</v>
      </c>
      <c r="AF25" s="285">
        <f>IF(AF24="","",VLOOKUP(AF24,'【記載例】シフト記号表（勤務時間帯）'!$D$6:$X$47,21,FALSE))</f>
        <v>5</v>
      </c>
      <c r="AG25" s="285" t="str">
        <f>IF(AG24="","",VLOOKUP(AG24,'【記載例】シフト記号表（勤務時間帯）'!$D$6:$X$47,21,FALSE))</f>
        <v/>
      </c>
      <c r="AH25" s="301">
        <f>IF(AH24="","",VLOOKUP(AH24,'【記載例】シフト記号表（勤務時間帯）'!$D$6:$X$47,21,FALSE))</f>
        <v>5</v>
      </c>
      <c r="AI25" s="273" t="str">
        <f>IF(AI24="","",VLOOKUP(AI24,'【記載例】シフト記号表（勤務時間帯）'!$D$6:$X$47,21,FALSE))</f>
        <v/>
      </c>
      <c r="AJ25" s="285">
        <f>IF(AJ24="","",VLOOKUP(AJ24,'【記載例】シフト記号表（勤務時間帯）'!$D$6:$X$47,21,FALSE))</f>
        <v>5</v>
      </c>
      <c r="AK25" s="285">
        <f>IF(AK24="","",VLOOKUP(AK24,'【記載例】シフト記号表（勤務時間帯）'!$D$6:$X$47,21,FALSE))</f>
        <v>5</v>
      </c>
      <c r="AL25" s="285">
        <f>IF(AL24="","",VLOOKUP(AL24,'【記載例】シフト記号表（勤務時間帯）'!$D$6:$X$47,21,FALSE))</f>
        <v>5</v>
      </c>
      <c r="AM25" s="285">
        <f>IF(AM24="","",VLOOKUP(AM24,'【記載例】シフト記号表（勤務時間帯）'!$D$6:$X$47,21,FALSE))</f>
        <v>5</v>
      </c>
      <c r="AN25" s="285">
        <f>IF(AN24="","",VLOOKUP(AN24,'【記載例】シフト記号表（勤務時間帯）'!$D$6:$X$47,21,FALSE))</f>
        <v>5</v>
      </c>
      <c r="AO25" s="301" t="str">
        <f>IF(AO24="","",VLOOKUP(AO24,'【記載例】シフト記号表（勤務時間帯）'!$D$6:$X$47,21,FALSE))</f>
        <v/>
      </c>
      <c r="AP25" s="273" t="str">
        <f>IF(AP24="","",VLOOKUP(AP24,'【記載例】シフト記号表（勤務時間帯）'!$D$6:$X$47,21,FALSE))</f>
        <v/>
      </c>
      <c r="AQ25" s="285">
        <f>IF(AQ24="","",VLOOKUP(AQ24,'【記載例】シフト記号表（勤務時間帯）'!$D$6:$X$47,21,FALSE))</f>
        <v>5</v>
      </c>
      <c r="AR25" s="285">
        <f>IF(AR24="","",VLOOKUP(AR24,'【記載例】シフト記号表（勤務時間帯）'!$D$6:$X$47,21,FALSE))</f>
        <v>5</v>
      </c>
      <c r="AS25" s="285">
        <f>IF(AS24="","",VLOOKUP(AS24,'【記載例】シフト記号表（勤務時間帯）'!$D$6:$X$47,21,FALSE))</f>
        <v>5</v>
      </c>
      <c r="AT25" s="285">
        <f>IF(AT24="","",VLOOKUP(AT24,'【記載例】シフト記号表（勤務時間帯）'!$D$6:$X$47,21,FALSE))</f>
        <v>5</v>
      </c>
      <c r="AU25" s="285">
        <f>IF(AU24="","",VLOOKUP(AU24,'【記載例】シフト記号表（勤務時間帯）'!$D$6:$X$47,21,FALSE))</f>
        <v>5</v>
      </c>
      <c r="AV25" s="301" t="str">
        <f>IF(AV24="","",VLOOKUP(AV24,'【記載例】シフト記号表（勤務時間帯）'!$D$6:$X$47,21,FALSE))</f>
        <v/>
      </c>
      <c r="AW25" s="273" t="str">
        <f>IF(AW24="","",VLOOKUP(AW24,'【記載例】シフト記号表（勤務時間帯）'!$D$6:$X$47,21,FALSE))</f>
        <v/>
      </c>
      <c r="AX25" s="285" t="str">
        <f>IF(AX24="","",VLOOKUP(AX24,'【記載例】シフト記号表（勤務時間帯）'!$D$6:$X$47,21,FALSE))</f>
        <v/>
      </c>
      <c r="AY25" s="285" t="str">
        <f>IF(AY24="","",VLOOKUP(AY24,'【記載例】シフト記号表（勤務時間帯）'!$D$6:$X$47,21,FALSE))</f>
        <v/>
      </c>
      <c r="AZ25" s="342">
        <f>IF($BC$3="４週",SUM(U25:AV25),IF($BC$3="暦月",SUM(U25:AY25),""))</f>
        <v>100</v>
      </c>
      <c r="BA25" s="355"/>
      <c r="BB25" s="370">
        <f>IF($BC$3="４週",AZ25/4,IF($BC$3="暦月",(AZ25/($BC$8/7)),""))</f>
        <v>25</v>
      </c>
      <c r="BC25" s="355"/>
      <c r="BD25" s="388"/>
      <c r="BE25" s="393"/>
      <c r="BF25" s="393"/>
      <c r="BG25" s="393"/>
      <c r="BH25" s="400"/>
    </row>
    <row r="26" spans="2:60" ht="20.25" customHeight="1">
      <c r="B26" s="123"/>
      <c r="C26" s="141"/>
      <c r="D26" s="155"/>
      <c r="E26" s="164"/>
      <c r="F26" s="164"/>
      <c r="G26" s="172" t="str">
        <f>C24</f>
        <v>介護従業者</v>
      </c>
      <c r="H26" s="182"/>
      <c r="I26" s="191"/>
      <c r="J26" s="198"/>
      <c r="K26" s="198"/>
      <c r="L26" s="172"/>
      <c r="M26" s="206"/>
      <c r="N26" s="212"/>
      <c r="O26" s="219"/>
      <c r="P26" s="225" t="s">
        <v>86</v>
      </c>
      <c r="Q26" s="234"/>
      <c r="R26" s="234"/>
      <c r="S26" s="244"/>
      <c r="T26" s="257"/>
      <c r="U26" s="276" t="str">
        <f>IF(U24="","",VLOOKUP(U24,'【記載例】シフト記号表（勤務時間帯）'!$D$6:$Z$47,23,FALSE))</f>
        <v>-</v>
      </c>
      <c r="V26" s="288" t="str">
        <f>IF(V24="","",VLOOKUP(V24,'【記載例】シフト記号表（勤務時間帯）'!$D$6:$Z$47,23,FALSE))</f>
        <v>-</v>
      </c>
      <c r="W26" s="288" t="str">
        <f>IF(W24="","",VLOOKUP(W24,'【記載例】シフト記号表（勤務時間帯）'!$D$6:$Z$47,23,FALSE))</f>
        <v>-</v>
      </c>
      <c r="X26" s="288" t="str">
        <f>IF(X24="","",VLOOKUP(X24,'【記載例】シフト記号表（勤務時間帯）'!$D$6:$Z$47,23,FALSE))</f>
        <v/>
      </c>
      <c r="Y26" s="288" t="str">
        <f>IF(Y24="","",VLOOKUP(Y24,'【記載例】シフト記号表（勤務時間帯）'!$D$6:$Z$47,23,FALSE))</f>
        <v>-</v>
      </c>
      <c r="Z26" s="288" t="str">
        <f>IF(Z24="","",VLOOKUP(Z24,'【記載例】シフト記号表（勤務時間帯）'!$D$6:$Z$47,23,FALSE))</f>
        <v>-</v>
      </c>
      <c r="AA26" s="304" t="str">
        <f>IF(AA24="","",VLOOKUP(AA24,'【記載例】シフト記号表（勤務時間帯）'!$D$6:$Z$47,23,FALSE))</f>
        <v/>
      </c>
      <c r="AB26" s="276" t="str">
        <f>IF(AB24="","",VLOOKUP(AB24,'【記載例】シフト記号表（勤務時間帯）'!$D$6:$Z$47,23,FALSE))</f>
        <v>-</v>
      </c>
      <c r="AC26" s="288" t="str">
        <f>IF(AC24="","",VLOOKUP(AC24,'【記載例】シフト記号表（勤務時間帯）'!$D$6:$Z$47,23,FALSE))</f>
        <v/>
      </c>
      <c r="AD26" s="288" t="str">
        <f>IF(AD24="","",VLOOKUP(AD24,'【記載例】シフト記号表（勤務時間帯）'!$D$6:$Z$47,23,FALSE))</f>
        <v>-</v>
      </c>
      <c r="AE26" s="288" t="str">
        <f>IF(AE24="","",VLOOKUP(AE24,'【記載例】シフト記号表（勤務時間帯）'!$D$6:$Z$47,23,FALSE))</f>
        <v>-</v>
      </c>
      <c r="AF26" s="288" t="str">
        <f>IF(AF24="","",VLOOKUP(AF24,'【記載例】シフト記号表（勤務時間帯）'!$D$6:$Z$47,23,FALSE))</f>
        <v>-</v>
      </c>
      <c r="AG26" s="288" t="str">
        <f>IF(AG24="","",VLOOKUP(AG24,'【記載例】シフト記号表（勤務時間帯）'!$D$6:$Z$47,23,FALSE))</f>
        <v/>
      </c>
      <c r="AH26" s="304" t="str">
        <f>IF(AH24="","",VLOOKUP(AH24,'【記載例】シフト記号表（勤務時間帯）'!$D$6:$Z$47,23,FALSE))</f>
        <v>-</v>
      </c>
      <c r="AI26" s="276" t="str">
        <f>IF(AI24="","",VLOOKUP(AI24,'【記載例】シフト記号表（勤務時間帯）'!$D$6:$Z$47,23,FALSE))</f>
        <v/>
      </c>
      <c r="AJ26" s="288" t="str">
        <f>IF(AJ24="","",VLOOKUP(AJ24,'【記載例】シフト記号表（勤務時間帯）'!$D$6:$Z$47,23,FALSE))</f>
        <v>-</v>
      </c>
      <c r="AK26" s="288" t="str">
        <f>IF(AK24="","",VLOOKUP(AK24,'【記載例】シフト記号表（勤務時間帯）'!$D$6:$Z$47,23,FALSE))</f>
        <v>-</v>
      </c>
      <c r="AL26" s="288" t="str">
        <f>IF(AL24="","",VLOOKUP(AL24,'【記載例】シフト記号表（勤務時間帯）'!$D$6:$Z$47,23,FALSE))</f>
        <v>-</v>
      </c>
      <c r="AM26" s="288" t="str">
        <f>IF(AM24="","",VLOOKUP(AM24,'【記載例】シフト記号表（勤務時間帯）'!$D$6:$Z$47,23,FALSE))</f>
        <v>-</v>
      </c>
      <c r="AN26" s="288" t="str">
        <f>IF(AN24="","",VLOOKUP(AN24,'【記載例】シフト記号表（勤務時間帯）'!$D$6:$Z$47,23,FALSE))</f>
        <v>-</v>
      </c>
      <c r="AO26" s="304" t="str">
        <f>IF(AO24="","",VLOOKUP(AO24,'【記載例】シフト記号表（勤務時間帯）'!$D$6:$Z$47,23,FALSE))</f>
        <v/>
      </c>
      <c r="AP26" s="276" t="str">
        <f>IF(AP24="","",VLOOKUP(AP24,'【記載例】シフト記号表（勤務時間帯）'!$D$6:$Z$47,23,FALSE))</f>
        <v/>
      </c>
      <c r="AQ26" s="288" t="str">
        <f>IF(AQ24="","",VLOOKUP(AQ24,'【記載例】シフト記号表（勤務時間帯）'!$D$6:$Z$47,23,FALSE))</f>
        <v>-</v>
      </c>
      <c r="AR26" s="288" t="str">
        <f>IF(AR24="","",VLOOKUP(AR24,'【記載例】シフト記号表（勤務時間帯）'!$D$6:$Z$47,23,FALSE))</f>
        <v>-</v>
      </c>
      <c r="AS26" s="288" t="str">
        <f>IF(AS24="","",VLOOKUP(AS24,'【記載例】シフト記号表（勤務時間帯）'!$D$6:$Z$47,23,FALSE))</f>
        <v>-</v>
      </c>
      <c r="AT26" s="288" t="str">
        <f>IF(AT24="","",VLOOKUP(AT24,'【記載例】シフト記号表（勤務時間帯）'!$D$6:$Z$47,23,FALSE))</f>
        <v>-</v>
      </c>
      <c r="AU26" s="288" t="str">
        <f>IF(AU24="","",VLOOKUP(AU24,'【記載例】シフト記号表（勤務時間帯）'!$D$6:$Z$47,23,FALSE))</f>
        <v>-</v>
      </c>
      <c r="AV26" s="304" t="str">
        <f>IF(AV24="","",VLOOKUP(AV24,'【記載例】シフト記号表（勤務時間帯）'!$D$6:$Z$47,23,FALSE))</f>
        <v/>
      </c>
      <c r="AW26" s="276" t="str">
        <f>IF(AW24="","",VLOOKUP(AW24,'【記載例】シフト記号表（勤務時間帯）'!$D$6:$Z$47,23,FALSE))</f>
        <v/>
      </c>
      <c r="AX26" s="288" t="str">
        <f>IF(AX24="","",VLOOKUP(AX24,'【記載例】シフト記号表（勤務時間帯）'!$D$6:$Z$47,23,FALSE))</f>
        <v/>
      </c>
      <c r="AY26" s="288" t="str">
        <f>IF(AY24="","",VLOOKUP(AY24,'【記載例】シフト記号表（勤務時間帯）'!$D$6:$Z$47,23,FALSE))</f>
        <v/>
      </c>
      <c r="AZ26" s="345">
        <f>IF($BC$3="４週",SUM(U26:AV26),IF($BC$3="暦月",SUM(U26:AY26),""))</f>
        <v>0</v>
      </c>
      <c r="BA26" s="358"/>
      <c r="BB26" s="373">
        <f>IF($BC$3="４週",AZ26/4,IF($BC$3="暦月",(AZ26/($BC$8/7)),""))</f>
        <v>0</v>
      </c>
      <c r="BC26" s="358"/>
      <c r="BD26" s="391"/>
      <c r="BE26" s="396"/>
      <c r="BF26" s="396"/>
      <c r="BG26" s="396"/>
      <c r="BH26" s="403"/>
    </row>
    <row r="27" spans="2:60" ht="20.25" customHeight="1">
      <c r="B27" s="124"/>
      <c r="C27" s="138" t="s">
        <v>98</v>
      </c>
      <c r="D27" s="152"/>
      <c r="E27" s="161"/>
      <c r="F27" s="161"/>
      <c r="G27" s="169"/>
      <c r="H27" s="183" t="s">
        <v>21</v>
      </c>
      <c r="I27" s="188" t="s">
        <v>93</v>
      </c>
      <c r="J27" s="195"/>
      <c r="K27" s="195"/>
      <c r="L27" s="169"/>
      <c r="M27" s="203" t="s">
        <v>138</v>
      </c>
      <c r="N27" s="209"/>
      <c r="O27" s="216"/>
      <c r="P27" s="226" t="s">
        <v>36</v>
      </c>
      <c r="Q27" s="235"/>
      <c r="R27" s="235"/>
      <c r="S27" s="245"/>
      <c r="T27" s="258"/>
      <c r="U27" s="277" t="s">
        <v>64</v>
      </c>
      <c r="V27" s="289" t="s">
        <v>64</v>
      </c>
      <c r="W27" s="289" t="s">
        <v>64</v>
      </c>
      <c r="X27" s="289" t="s">
        <v>64</v>
      </c>
      <c r="Y27" s="289"/>
      <c r="Z27" s="289" t="s">
        <v>64</v>
      </c>
      <c r="AA27" s="305" t="s">
        <v>64</v>
      </c>
      <c r="AB27" s="277"/>
      <c r="AC27" s="289" t="s">
        <v>64</v>
      </c>
      <c r="AD27" s="289" t="s">
        <v>64</v>
      </c>
      <c r="AE27" s="289" t="s">
        <v>64</v>
      </c>
      <c r="AF27" s="289"/>
      <c r="AG27" s="289"/>
      <c r="AH27" s="305" t="s">
        <v>64</v>
      </c>
      <c r="AI27" s="277" t="s">
        <v>64</v>
      </c>
      <c r="AJ27" s="289" t="s">
        <v>64</v>
      </c>
      <c r="AK27" s="289"/>
      <c r="AL27" s="289" t="s">
        <v>64</v>
      </c>
      <c r="AM27" s="289" t="s">
        <v>64</v>
      </c>
      <c r="AN27" s="289"/>
      <c r="AO27" s="305" t="s">
        <v>64</v>
      </c>
      <c r="AP27" s="277" t="s">
        <v>64</v>
      </c>
      <c r="AQ27" s="289" t="s">
        <v>64</v>
      </c>
      <c r="AR27" s="289" t="s">
        <v>64</v>
      </c>
      <c r="AS27" s="289"/>
      <c r="AT27" s="289" t="s">
        <v>64</v>
      </c>
      <c r="AU27" s="289"/>
      <c r="AV27" s="305" t="s">
        <v>64</v>
      </c>
      <c r="AW27" s="277"/>
      <c r="AX27" s="289"/>
      <c r="AY27" s="289"/>
      <c r="AZ27" s="346"/>
      <c r="BA27" s="359"/>
      <c r="BB27" s="374"/>
      <c r="BC27" s="359"/>
      <c r="BD27" s="388"/>
      <c r="BE27" s="393"/>
      <c r="BF27" s="393"/>
      <c r="BG27" s="393"/>
      <c r="BH27" s="404"/>
    </row>
    <row r="28" spans="2:60" ht="20.25" customHeight="1">
      <c r="B28" s="125">
        <f>B25+1</f>
        <v>3</v>
      </c>
      <c r="C28" s="138"/>
      <c r="D28" s="156"/>
      <c r="E28" s="161"/>
      <c r="F28" s="161" t="str">
        <f>C27</f>
        <v>計画作成担当者</v>
      </c>
      <c r="G28" s="169"/>
      <c r="H28" s="179"/>
      <c r="I28" s="188"/>
      <c r="J28" s="199"/>
      <c r="K28" s="199"/>
      <c r="L28" s="169"/>
      <c r="M28" s="203"/>
      <c r="N28" s="213"/>
      <c r="O28" s="216"/>
      <c r="P28" s="222" t="s">
        <v>85</v>
      </c>
      <c r="Q28" s="231"/>
      <c r="R28" s="231"/>
      <c r="S28" s="241"/>
      <c r="T28" s="254"/>
      <c r="U28" s="273">
        <f>IF(U27="","",VLOOKUP(U27,'【記載例】シフト記号表（勤務時間帯）'!$D$6:$X$47,21,FALSE))</f>
        <v>7.9999999999999982</v>
      </c>
      <c r="V28" s="285">
        <f>IF(V27="","",VLOOKUP(V27,'【記載例】シフト記号表（勤務時間帯）'!$D$6:$X$47,21,FALSE))</f>
        <v>7.9999999999999982</v>
      </c>
      <c r="W28" s="285">
        <f>IF(W27="","",VLOOKUP(W27,'【記載例】シフト記号表（勤務時間帯）'!$D$6:$X$47,21,FALSE))</f>
        <v>7.9999999999999982</v>
      </c>
      <c r="X28" s="285">
        <f>IF(X27="","",VLOOKUP(X27,'【記載例】シフト記号表（勤務時間帯）'!$D$6:$X$47,21,FALSE))</f>
        <v>7.9999999999999982</v>
      </c>
      <c r="Y28" s="285" t="str">
        <f>IF(Y27="","",VLOOKUP(Y27,'【記載例】シフト記号表（勤務時間帯）'!$D$6:$X$47,21,FALSE))</f>
        <v/>
      </c>
      <c r="Z28" s="285">
        <f>IF(Z27="","",VLOOKUP(Z27,'【記載例】シフト記号表（勤務時間帯）'!$D$6:$X$47,21,FALSE))</f>
        <v>7.9999999999999982</v>
      </c>
      <c r="AA28" s="301">
        <f>IF(AA27="","",VLOOKUP(AA27,'【記載例】シフト記号表（勤務時間帯）'!$D$6:$X$47,21,FALSE))</f>
        <v>7.9999999999999982</v>
      </c>
      <c r="AB28" s="273" t="str">
        <f>IF(AB27="","",VLOOKUP(AB27,'【記載例】シフト記号表（勤務時間帯）'!$D$6:$X$47,21,FALSE))</f>
        <v/>
      </c>
      <c r="AC28" s="285">
        <f>IF(AC27="","",VLOOKUP(AC27,'【記載例】シフト記号表（勤務時間帯）'!$D$6:$X$47,21,FALSE))</f>
        <v>7.9999999999999982</v>
      </c>
      <c r="AD28" s="285">
        <f>IF(AD27="","",VLOOKUP(AD27,'【記載例】シフト記号表（勤務時間帯）'!$D$6:$X$47,21,FALSE))</f>
        <v>7.9999999999999982</v>
      </c>
      <c r="AE28" s="285">
        <f>IF(AE27="","",VLOOKUP(AE27,'【記載例】シフト記号表（勤務時間帯）'!$D$6:$X$47,21,FALSE))</f>
        <v>7.9999999999999982</v>
      </c>
      <c r="AF28" s="285" t="str">
        <f>IF(AF27="","",VLOOKUP(AF27,'【記載例】シフト記号表（勤務時間帯）'!$D$6:$X$47,21,FALSE))</f>
        <v/>
      </c>
      <c r="AG28" s="285" t="str">
        <f>IF(AG27="","",VLOOKUP(AG27,'【記載例】シフト記号表（勤務時間帯）'!$D$6:$X$47,21,FALSE))</f>
        <v/>
      </c>
      <c r="AH28" s="301">
        <f>IF(AH27="","",VLOOKUP(AH27,'【記載例】シフト記号表（勤務時間帯）'!$D$6:$X$47,21,FALSE))</f>
        <v>7.9999999999999982</v>
      </c>
      <c r="AI28" s="273">
        <f>IF(AI27="","",VLOOKUP(AI27,'【記載例】シフト記号表（勤務時間帯）'!$D$6:$X$47,21,FALSE))</f>
        <v>7.9999999999999982</v>
      </c>
      <c r="AJ28" s="285">
        <f>IF(AJ27="","",VLOOKUP(AJ27,'【記載例】シフト記号表（勤務時間帯）'!$D$6:$X$47,21,FALSE))</f>
        <v>7.9999999999999982</v>
      </c>
      <c r="AK28" s="285" t="str">
        <f>IF(AK27="","",VLOOKUP(AK27,'【記載例】シフト記号表（勤務時間帯）'!$D$6:$X$47,21,FALSE))</f>
        <v/>
      </c>
      <c r="AL28" s="285">
        <f>IF(AL27="","",VLOOKUP(AL27,'【記載例】シフト記号表（勤務時間帯）'!$D$6:$X$47,21,FALSE))</f>
        <v>7.9999999999999982</v>
      </c>
      <c r="AM28" s="285">
        <f>IF(AM27="","",VLOOKUP(AM27,'【記載例】シフト記号表（勤務時間帯）'!$D$6:$X$47,21,FALSE))</f>
        <v>7.9999999999999982</v>
      </c>
      <c r="AN28" s="285" t="str">
        <f>IF(AN27="","",VLOOKUP(AN27,'【記載例】シフト記号表（勤務時間帯）'!$D$6:$X$47,21,FALSE))</f>
        <v/>
      </c>
      <c r="AO28" s="301">
        <f>IF(AO27="","",VLOOKUP(AO27,'【記載例】シフト記号表（勤務時間帯）'!$D$6:$X$47,21,FALSE))</f>
        <v>7.9999999999999982</v>
      </c>
      <c r="AP28" s="273">
        <f>IF(AP27="","",VLOOKUP(AP27,'【記載例】シフト記号表（勤務時間帯）'!$D$6:$X$47,21,FALSE))</f>
        <v>7.9999999999999982</v>
      </c>
      <c r="AQ28" s="285">
        <f>IF(AQ27="","",VLOOKUP(AQ27,'【記載例】シフト記号表（勤務時間帯）'!$D$6:$X$47,21,FALSE))</f>
        <v>7.9999999999999982</v>
      </c>
      <c r="AR28" s="285">
        <f>IF(AR27="","",VLOOKUP(AR27,'【記載例】シフト記号表（勤務時間帯）'!$D$6:$X$47,21,FALSE))</f>
        <v>7.9999999999999982</v>
      </c>
      <c r="AS28" s="285" t="str">
        <f>IF(AS27="","",VLOOKUP(AS27,'【記載例】シフト記号表（勤務時間帯）'!$D$6:$X$47,21,FALSE))</f>
        <v/>
      </c>
      <c r="AT28" s="285">
        <f>IF(AT27="","",VLOOKUP(AT27,'【記載例】シフト記号表（勤務時間帯）'!$D$6:$X$47,21,FALSE))</f>
        <v>7.9999999999999982</v>
      </c>
      <c r="AU28" s="285" t="str">
        <f>IF(AU27="","",VLOOKUP(AU27,'【記載例】シフト記号表（勤務時間帯）'!$D$6:$X$47,21,FALSE))</f>
        <v/>
      </c>
      <c r="AV28" s="301">
        <f>IF(AV27="","",VLOOKUP(AV27,'【記載例】シフト記号表（勤務時間帯）'!$D$6:$X$47,21,FALSE))</f>
        <v>7.9999999999999982</v>
      </c>
      <c r="AW28" s="273" t="str">
        <f>IF(AW27="","",VLOOKUP(AW27,'【記載例】シフト記号表（勤務時間帯）'!$D$6:$X$47,21,FALSE))</f>
        <v/>
      </c>
      <c r="AX28" s="285" t="str">
        <f>IF(AX27="","",VLOOKUP(AX27,'【記載例】シフト記号表（勤務時間帯）'!$D$6:$X$47,21,FALSE))</f>
        <v/>
      </c>
      <c r="AY28" s="285" t="str">
        <f>IF(AY27="","",VLOOKUP(AY27,'【記載例】シフト記号表（勤務時間帯）'!$D$6:$X$47,21,FALSE))</f>
        <v/>
      </c>
      <c r="AZ28" s="342">
        <f>IF($BC$3="４週",SUM(U28:AV28),IF($BC$3="暦月",SUM(U28:AY28),""))</f>
        <v>159.99999999999997</v>
      </c>
      <c r="BA28" s="355"/>
      <c r="BB28" s="370">
        <f>IF($BC$3="４週",AZ28/4,IF($BC$3="暦月",(AZ28/($BC$8/7)),""))</f>
        <v>39.999999999999993</v>
      </c>
      <c r="BC28" s="355"/>
      <c r="BD28" s="388"/>
      <c r="BE28" s="397"/>
      <c r="BF28" s="397"/>
      <c r="BG28" s="397"/>
      <c r="BH28" s="404"/>
    </row>
    <row r="29" spans="2:60" ht="20.25" customHeight="1">
      <c r="B29" s="126"/>
      <c r="C29" s="139"/>
      <c r="D29" s="153"/>
      <c r="E29" s="162"/>
      <c r="F29" s="162"/>
      <c r="G29" s="170" t="str">
        <f>C27</f>
        <v>計画作成担当者</v>
      </c>
      <c r="H29" s="180"/>
      <c r="I29" s="189"/>
      <c r="J29" s="196"/>
      <c r="K29" s="196"/>
      <c r="L29" s="170"/>
      <c r="M29" s="204"/>
      <c r="N29" s="210"/>
      <c r="O29" s="217"/>
      <c r="P29" s="223" t="s">
        <v>86</v>
      </c>
      <c r="Q29" s="232"/>
      <c r="R29" s="232"/>
      <c r="S29" s="242"/>
      <c r="T29" s="255"/>
      <c r="U29" s="274" t="str">
        <f>IF(U27="","",VLOOKUP(U27,'【記載例】シフト記号表（勤務時間帯）'!$D$6:$Z$47,23,FALSE))</f>
        <v>-</v>
      </c>
      <c r="V29" s="286" t="str">
        <f>IF(V27="","",VLOOKUP(V27,'【記載例】シフト記号表（勤務時間帯）'!$D$6:$Z$47,23,FALSE))</f>
        <v>-</v>
      </c>
      <c r="W29" s="286" t="str">
        <f>IF(W27="","",VLOOKUP(W27,'【記載例】シフト記号表（勤務時間帯）'!$D$6:$Z$47,23,FALSE))</f>
        <v>-</v>
      </c>
      <c r="X29" s="286" t="str">
        <f>IF(X27="","",VLOOKUP(X27,'【記載例】シフト記号表（勤務時間帯）'!$D$6:$Z$47,23,FALSE))</f>
        <v>-</v>
      </c>
      <c r="Y29" s="286" t="str">
        <f>IF(Y27="","",VLOOKUP(Y27,'【記載例】シフト記号表（勤務時間帯）'!$D$6:$Z$47,23,FALSE))</f>
        <v/>
      </c>
      <c r="Z29" s="286" t="str">
        <f>IF(Z27="","",VLOOKUP(Z27,'【記載例】シフト記号表（勤務時間帯）'!$D$6:$Z$47,23,FALSE))</f>
        <v>-</v>
      </c>
      <c r="AA29" s="302" t="str">
        <f>IF(AA27="","",VLOOKUP(AA27,'【記載例】シフト記号表（勤務時間帯）'!$D$6:$Z$47,23,FALSE))</f>
        <v>-</v>
      </c>
      <c r="AB29" s="274" t="str">
        <f>IF(AB27="","",VLOOKUP(AB27,'【記載例】シフト記号表（勤務時間帯）'!$D$6:$Z$47,23,FALSE))</f>
        <v/>
      </c>
      <c r="AC29" s="286" t="str">
        <f>IF(AC27="","",VLOOKUP(AC27,'【記載例】シフト記号表（勤務時間帯）'!$D$6:$Z$47,23,FALSE))</f>
        <v>-</v>
      </c>
      <c r="AD29" s="286" t="str">
        <f>IF(AD27="","",VLOOKUP(AD27,'【記載例】シフト記号表（勤務時間帯）'!$D$6:$Z$47,23,FALSE))</f>
        <v>-</v>
      </c>
      <c r="AE29" s="286" t="str">
        <f>IF(AE27="","",VLOOKUP(AE27,'【記載例】シフト記号表（勤務時間帯）'!$D$6:$Z$47,23,FALSE))</f>
        <v>-</v>
      </c>
      <c r="AF29" s="286" t="str">
        <f>IF(AF27="","",VLOOKUP(AF27,'【記載例】シフト記号表（勤務時間帯）'!$D$6:$Z$47,23,FALSE))</f>
        <v/>
      </c>
      <c r="AG29" s="286" t="str">
        <f>IF(AG27="","",VLOOKUP(AG27,'【記載例】シフト記号表（勤務時間帯）'!$D$6:$Z$47,23,FALSE))</f>
        <v/>
      </c>
      <c r="AH29" s="302" t="str">
        <f>IF(AH27="","",VLOOKUP(AH27,'【記載例】シフト記号表（勤務時間帯）'!$D$6:$Z$47,23,FALSE))</f>
        <v>-</v>
      </c>
      <c r="AI29" s="274" t="str">
        <f>IF(AI27="","",VLOOKUP(AI27,'【記載例】シフト記号表（勤務時間帯）'!$D$6:$Z$47,23,FALSE))</f>
        <v>-</v>
      </c>
      <c r="AJ29" s="286" t="str">
        <f>IF(AJ27="","",VLOOKUP(AJ27,'【記載例】シフト記号表（勤務時間帯）'!$D$6:$Z$47,23,FALSE))</f>
        <v>-</v>
      </c>
      <c r="AK29" s="286" t="str">
        <f>IF(AK27="","",VLOOKUP(AK27,'【記載例】シフト記号表（勤務時間帯）'!$D$6:$Z$47,23,FALSE))</f>
        <v/>
      </c>
      <c r="AL29" s="286" t="str">
        <f>IF(AL27="","",VLOOKUP(AL27,'【記載例】シフト記号表（勤務時間帯）'!$D$6:$Z$47,23,FALSE))</f>
        <v>-</v>
      </c>
      <c r="AM29" s="286" t="str">
        <f>IF(AM27="","",VLOOKUP(AM27,'【記載例】シフト記号表（勤務時間帯）'!$D$6:$Z$47,23,FALSE))</f>
        <v>-</v>
      </c>
      <c r="AN29" s="286" t="str">
        <f>IF(AN27="","",VLOOKUP(AN27,'【記載例】シフト記号表（勤務時間帯）'!$D$6:$Z$47,23,FALSE))</f>
        <v/>
      </c>
      <c r="AO29" s="302" t="str">
        <f>IF(AO27="","",VLOOKUP(AO27,'【記載例】シフト記号表（勤務時間帯）'!$D$6:$Z$47,23,FALSE))</f>
        <v>-</v>
      </c>
      <c r="AP29" s="274" t="str">
        <f>IF(AP27="","",VLOOKUP(AP27,'【記載例】シフト記号表（勤務時間帯）'!$D$6:$Z$47,23,FALSE))</f>
        <v>-</v>
      </c>
      <c r="AQ29" s="286" t="str">
        <f>IF(AQ27="","",VLOOKUP(AQ27,'【記載例】シフト記号表（勤務時間帯）'!$D$6:$Z$47,23,FALSE))</f>
        <v>-</v>
      </c>
      <c r="AR29" s="286" t="str">
        <f>IF(AR27="","",VLOOKUP(AR27,'【記載例】シフト記号表（勤務時間帯）'!$D$6:$Z$47,23,FALSE))</f>
        <v>-</v>
      </c>
      <c r="AS29" s="286" t="str">
        <f>IF(AS27="","",VLOOKUP(AS27,'【記載例】シフト記号表（勤務時間帯）'!$D$6:$Z$47,23,FALSE))</f>
        <v/>
      </c>
      <c r="AT29" s="286" t="str">
        <f>IF(AT27="","",VLOOKUP(AT27,'【記載例】シフト記号表（勤務時間帯）'!$D$6:$Z$47,23,FALSE))</f>
        <v>-</v>
      </c>
      <c r="AU29" s="286" t="str">
        <f>IF(AU27="","",VLOOKUP(AU27,'【記載例】シフト記号表（勤務時間帯）'!$D$6:$Z$47,23,FALSE))</f>
        <v/>
      </c>
      <c r="AV29" s="302" t="str">
        <f>IF(AV27="","",VLOOKUP(AV27,'【記載例】シフト記号表（勤務時間帯）'!$D$6:$Z$47,23,FALSE))</f>
        <v>-</v>
      </c>
      <c r="AW29" s="274" t="str">
        <f>IF(AW27="","",VLOOKUP(AW27,'【記載例】シフト記号表（勤務時間帯）'!$D$6:$Z$47,23,FALSE))</f>
        <v/>
      </c>
      <c r="AX29" s="286" t="str">
        <f>IF(AX27="","",VLOOKUP(AX27,'【記載例】シフト記号表（勤務時間帯）'!$D$6:$Z$47,23,FALSE))</f>
        <v/>
      </c>
      <c r="AY29" s="286" t="str">
        <f>IF(AY27="","",VLOOKUP(AY27,'【記載例】シフト記号表（勤務時間帯）'!$D$6:$Z$47,23,FALSE))</f>
        <v/>
      </c>
      <c r="AZ29" s="343">
        <f>IF($BC$3="４週",SUM(U29:AV29),IF($BC$3="暦月",SUM(U29:AY29),""))</f>
        <v>0</v>
      </c>
      <c r="BA29" s="356"/>
      <c r="BB29" s="371">
        <f>IF($BC$3="４週",AZ29/4,IF($BC$3="暦月",(AZ29/($BC$8/7)),""))</f>
        <v>0</v>
      </c>
      <c r="BC29" s="356"/>
      <c r="BD29" s="389"/>
      <c r="BE29" s="394"/>
      <c r="BF29" s="394"/>
      <c r="BG29" s="394"/>
      <c r="BH29" s="405"/>
    </row>
    <row r="30" spans="2:60" ht="20.25" customHeight="1">
      <c r="B30" s="127"/>
      <c r="C30" s="140" t="s">
        <v>101</v>
      </c>
      <c r="D30" s="154"/>
      <c r="E30" s="163"/>
      <c r="F30" s="161"/>
      <c r="G30" s="169"/>
      <c r="H30" s="183" t="s">
        <v>21</v>
      </c>
      <c r="I30" s="190" t="s">
        <v>95</v>
      </c>
      <c r="J30" s="197"/>
      <c r="K30" s="197"/>
      <c r="L30" s="171"/>
      <c r="M30" s="205" t="s">
        <v>99</v>
      </c>
      <c r="N30" s="211"/>
      <c r="O30" s="218"/>
      <c r="P30" s="224" t="s">
        <v>36</v>
      </c>
      <c r="Q30" s="233"/>
      <c r="R30" s="233"/>
      <c r="S30" s="243"/>
      <c r="T30" s="256"/>
      <c r="U30" s="275" t="s">
        <v>55</v>
      </c>
      <c r="V30" s="287" t="s">
        <v>44</v>
      </c>
      <c r="W30" s="287"/>
      <c r="X30" s="287" t="s">
        <v>61</v>
      </c>
      <c r="Y30" s="287" t="s">
        <v>63</v>
      </c>
      <c r="Z30" s="287"/>
      <c r="AA30" s="303" t="s">
        <v>61</v>
      </c>
      <c r="AB30" s="275" t="s">
        <v>55</v>
      </c>
      <c r="AC30" s="287" t="s">
        <v>44</v>
      </c>
      <c r="AD30" s="287" t="s">
        <v>63</v>
      </c>
      <c r="AE30" s="287"/>
      <c r="AF30" s="287" t="s">
        <v>61</v>
      </c>
      <c r="AG30" s="287" t="s">
        <v>63</v>
      </c>
      <c r="AH30" s="303"/>
      <c r="AI30" s="275" t="s">
        <v>63</v>
      </c>
      <c r="AJ30" s="287" t="s">
        <v>55</v>
      </c>
      <c r="AK30" s="287" t="s">
        <v>44</v>
      </c>
      <c r="AL30" s="287"/>
      <c r="AM30" s="287"/>
      <c r="AN30" s="287" t="s">
        <v>55</v>
      </c>
      <c r="AO30" s="303" t="s">
        <v>44</v>
      </c>
      <c r="AP30" s="275"/>
      <c r="AQ30" s="287" t="s">
        <v>61</v>
      </c>
      <c r="AR30" s="287" t="s">
        <v>63</v>
      </c>
      <c r="AS30" s="287" t="s">
        <v>55</v>
      </c>
      <c r="AT30" s="287" t="s">
        <v>44</v>
      </c>
      <c r="AU30" s="287"/>
      <c r="AV30" s="303" t="s">
        <v>61</v>
      </c>
      <c r="AW30" s="275"/>
      <c r="AX30" s="287"/>
      <c r="AY30" s="287"/>
      <c r="AZ30" s="344"/>
      <c r="BA30" s="357"/>
      <c r="BB30" s="372"/>
      <c r="BC30" s="357"/>
      <c r="BD30" s="390"/>
      <c r="BE30" s="395"/>
      <c r="BF30" s="395"/>
      <c r="BG30" s="395"/>
      <c r="BH30" s="406"/>
    </row>
    <row r="31" spans="2:60" ht="20.25" customHeight="1">
      <c r="B31" s="125">
        <f>B25+1</f>
        <v>3</v>
      </c>
      <c r="C31" s="138"/>
      <c r="D31" s="156"/>
      <c r="E31" s="161"/>
      <c r="F31" s="161" t="str">
        <f>C30</f>
        <v>介護従業者</v>
      </c>
      <c r="G31" s="169"/>
      <c r="H31" s="179"/>
      <c r="I31" s="188"/>
      <c r="J31" s="199"/>
      <c r="K31" s="199"/>
      <c r="L31" s="169"/>
      <c r="M31" s="203"/>
      <c r="N31" s="213"/>
      <c r="O31" s="216"/>
      <c r="P31" s="222" t="s">
        <v>85</v>
      </c>
      <c r="Q31" s="231"/>
      <c r="R31" s="231"/>
      <c r="S31" s="241"/>
      <c r="T31" s="254"/>
      <c r="U31" s="273">
        <f>IF(U30="","",VLOOKUP(U30,'【記載例】シフト記号表（勤務時間帯）'!$D$6:$X$47,21,FALSE))</f>
        <v>3</v>
      </c>
      <c r="V31" s="285">
        <f>IF(V30="","",VLOOKUP(V30,'【記載例】シフト記号表（勤務時間帯）'!$D$6:$X$47,21,FALSE))</f>
        <v>3</v>
      </c>
      <c r="W31" s="285" t="str">
        <f>IF(W30="","",VLOOKUP(W30,'【記載例】シフト記号表（勤務時間帯）'!$D$6:$X$47,21,FALSE))</f>
        <v/>
      </c>
      <c r="X31" s="285">
        <f>IF(X30="","",VLOOKUP(X30,'【記載例】シフト記号表（勤務時間帯）'!$D$6:$X$47,21,FALSE))</f>
        <v>7.9999999999999982</v>
      </c>
      <c r="Y31" s="285">
        <f>IF(Y30="","",VLOOKUP(Y30,'【記載例】シフト記号表（勤務時間帯）'!$D$6:$X$47,21,FALSE))</f>
        <v>8</v>
      </c>
      <c r="Z31" s="285" t="str">
        <f>IF(Z30="","",VLOOKUP(Z30,'【記載例】シフト記号表（勤務時間帯）'!$D$6:$X$47,21,FALSE))</f>
        <v/>
      </c>
      <c r="AA31" s="301">
        <f>IF(AA30="","",VLOOKUP(AA30,'【記載例】シフト記号表（勤務時間帯）'!$D$6:$X$47,21,FALSE))</f>
        <v>7.9999999999999982</v>
      </c>
      <c r="AB31" s="273">
        <f>IF(AB30="","",VLOOKUP(AB30,'【記載例】シフト記号表（勤務時間帯）'!$D$6:$X$47,21,FALSE))</f>
        <v>3</v>
      </c>
      <c r="AC31" s="285">
        <f>IF(AC30="","",VLOOKUP(AC30,'【記載例】シフト記号表（勤務時間帯）'!$D$6:$X$47,21,FALSE))</f>
        <v>3</v>
      </c>
      <c r="AD31" s="285">
        <f>IF(AD30="","",VLOOKUP(AD30,'【記載例】シフト記号表（勤務時間帯）'!$D$6:$X$47,21,FALSE))</f>
        <v>8</v>
      </c>
      <c r="AE31" s="285" t="str">
        <f>IF(AE30="","",VLOOKUP(AE30,'【記載例】シフト記号表（勤務時間帯）'!$D$6:$X$47,21,FALSE))</f>
        <v/>
      </c>
      <c r="AF31" s="285">
        <f>IF(AF30="","",VLOOKUP(AF30,'【記載例】シフト記号表（勤務時間帯）'!$D$6:$X$47,21,FALSE))</f>
        <v>7.9999999999999982</v>
      </c>
      <c r="AG31" s="285">
        <f>IF(AG30="","",VLOOKUP(AG30,'【記載例】シフト記号表（勤務時間帯）'!$D$6:$X$47,21,FALSE))</f>
        <v>8</v>
      </c>
      <c r="AH31" s="301" t="str">
        <f>IF(AH30="","",VLOOKUP(AH30,'【記載例】シフト記号表（勤務時間帯）'!$D$6:$X$47,21,FALSE))</f>
        <v/>
      </c>
      <c r="AI31" s="273">
        <f>IF(AI30="","",VLOOKUP(AI30,'【記載例】シフト記号表（勤務時間帯）'!$D$6:$X$47,21,FALSE))</f>
        <v>8</v>
      </c>
      <c r="AJ31" s="285">
        <f>IF(AJ30="","",VLOOKUP(AJ30,'【記載例】シフト記号表（勤務時間帯）'!$D$6:$X$47,21,FALSE))</f>
        <v>3</v>
      </c>
      <c r="AK31" s="285">
        <f>IF(AK30="","",VLOOKUP(AK30,'【記載例】シフト記号表（勤務時間帯）'!$D$6:$X$47,21,FALSE))</f>
        <v>3</v>
      </c>
      <c r="AL31" s="285" t="str">
        <f>IF(AL30="","",VLOOKUP(AL30,'【記載例】シフト記号表（勤務時間帯）'!$D$6:$X$47,21,FALSE))</f>
        <v/>
      </c>
      <c r="AM31" s="285" t="str">
        <f>IF(AM30="","",VLOOKUP(AM30,'【記載例】シフト記号表（勤務時間帯）'!$D$6:$X$47,21,FALSE))</f>
        <v/>
      </c>
      <c r="AN31" s="285">
        <f>IF(AN30="","",VLOOKUP(AN30,'【記載例】シフト記号表（勤務時間帯）'!$D$6:$X$47,21,FALSE))</f>
        <v>3</v>
      </c>
      <c r="AO31" s="301">
        <f>IF(AO30="","",VLOOKUP(AO30,'【記載例】シフト記号表（勤務時間帯）'!$D$6:$X$47,21,FALSE))</f>
        <v>3</v>
      </c>
      <c r="AP31" s="273" t="str">
        <f>IF(AP30="","",VLOOKUP(AP30,'【記載例】シフト記号表（勤務時間帯）'!$D$6:$X$47,21,FALSE))</f>
        <v/>
      </c>
      <c r="AQ31" s="285">
        <f>IF(AQ30="","",VLOOKUP(AQ30,'【記載例】シフト記号表（勤務時間帯）'!$D$6:$X$47,21,FALSE))</f>
        <v>7.9999999999999982</v>
      </c>
      <c r="AR31" s="285">
        <f>IF(AR30="","",VLOOKUP(AR30,'【記載例】シフト記号表（勤務時間帯）'!$D$6:$X$47,21,FALSE))</f>
        <v>8</v>
      </c>
      <c r="AS31" s="285">
        <f>IF(AS30="","",VLOOKUP(AS30,'【記載例】シフト記号表（勤務時間帯）'!$D$6:$X$47,21,FALSE))</f>
        <v>3</v>
      </c>
      <c r="AT31" s="285">
        <f>IF(AT30="","",VLOOKUP(AT30,'【記載例】シフト記号表（勤務時間帯）'!$D$6:$X$47,21,FALSE))</f>
        <v>3</v>
      </c>
      <c r="AU31" s="285" t="str">
        <f>IF(AU30="","",VLOOKUP(AU30,'【記載例】シフト記号表（勤務時間帯）'!$D$6:$X$47,21,FALSE))</f>
        <v/>
      </c>
      <c r="AV31" s="301">
        <f>IF(AV30="","",VLOOKUP(AV30,'【記載例】シフト記号表（勤務時間帯）'!$D$6:$X$47,21,FALSE))</f>
        <v>7.9999999999999982</v>
      </c>
      <c r="AW31" s="273" t="str">
        <f>IF(AW30="","",VLOOKUP(AW30,'【記載例】シフト記号表（勤務時間帯）'!$D$6:$X$47,21,FALSE))</f>
        <v/>
      </c>
      <c r="AX31" s="285" t="str">
        <f>IF(AX30="","",VLOOKUP(AX30,'【記載例】シフト記号表（勤務時間帯）'!$D$6:$X$47,21,FALSE))</f>
        <v/>
      </c>
      <c r="AY31" s="285" t="str">
        <f>IF(AY30="","",VLOOKUP(AY30,'【記載例】シフト記号表（勤務時間帯）'!$D$6:$X$47,21,FALSE))</f>
        <v/>
      </c>
      <c r="AZ31" s="342">
        <f>IF($BC$3="４週",SUM(U31:AV31),IF($BC$3="暦月",SUM(U31:AY31),""))</f>
        <v>110</v>
      </c>
      <c r="BA31" s="355"/>
      <c r="BB31" s="370">
        <f>IF($BC$3="４週",AZ31/4,IF($BC$3="暦月",(AZ31/($BC$8/7)),""))</f>
        <v>27.5</v>
      </c>
      <c r="BC31" s="355"/>
      <c r="BD31" s="388"/>
      <c r="BE31" s="397"/>
      <c r="BF31" s="397"/>
      <c r="BG31" s="397"/>
      <c r="BH31" s="404"/>
    </row>
    <row r="32" spans="2:60" ht="20.25" customHeight="1">
      <c r="B32" s="126"/>
      <c r="C32" s="139"/>
      <c r="D32" s="153"/>
      <c r="E32" s="162"/>
      <c r="F32" s="162"/>
      <c r="G32" s="170" t="str">
        <f>C30</f>
        <v>介護従業者</v>
      </c>
      <c r="H32" s="180"/>
      <c r="I32" s="189"/>
      <c r="J32" s="196"/>
      <c r="K32" s="196"/>
      <c r="L32" s="170"/>
      <c r="M32" s="204"/>
      <c r="N32" s="210"/>
      <c r="O32" s="217"/>
      <c r="P32" s="223" t="s">
        <v>86</v>
      </c>
      <c r="Q32" s="113"/>
      <c r="R32" s="113"/>
      <c r="S32" s="146"/>
      <c r="T32" s="259"/>
      <c r="U32" s="274">
        <f>IF(U30="","",VLOOKUP(U30,'【記載例】シフト記号表（勤務時間帯）'!$D$6:$Z$47,23,FALSE))</f>
        <v>3.9999999999999991</v>
      </c>
      <c r="V32" s="286">
        <f>IF(V30="","",VLOOKUP(V30,'【記載例】シフト記号表（勤務時間帯）'!$D$6:$Z$47,23,FALSE))</f>
        <v>6</v>
      </c>
      <c r="W32" s="286" t="str">
        <f>IF(W30="","",VLOOKUP(W30,'【記載例】シフト記号表（勤務時間帯）'!$D$6:$Z$47,23,FALSE))</f>
        <v/>
      </c>
      <c r="X32" s="286" t="str">
        <f>IF(X30="","",VLOOKUP(X30,'【記載例】シフト記号表（勤務時間帯）'!$D$6:$Z$47,23,FALSE))</f>
        <v>-</v>
      </c>
      <c r="Y32" s="286" t="str">
        <f>IF(Y30="","",VLOOKUP(Y30,'【記載例】シフト記号表（勤務時間帯）'!$D$6:$Z$47,23,FALSE))</f>
        <v>-</v>
      </c>
      <c r="Z32" s="286" t="str">
        <f>IF(Z30="","",VLOOKUP(Z30,'【記載例】シフト記号表（勤務時間帯）'!$D$6:$Z$47,23,FALSE))</f>
        <v/>
      </c>
      <c r="AA32" s="302" t="str">
        <f>IF(AA30="","",VLOOKUP(AA30,'【記載例】シフト記号表（勤務時間帯）'!$D$6:$Z$47,23,FALSE))</f>
        <v>-</v>
      </c>
      <c r="AB32" s="274">
        <f>IF(AB30="","",VLOOKUP(AB30,'【記載例】シフト記号表（勤務時間帯）'!$D$6:$Z$47,23,FALSE))</f>
        <v>3.9999999999999991</v>
      </c>
      <c r="AC32" s="286">
        <f>IF(AC30="","",VLOOKUP(AC30,'【記載例】シフト記号表（勤務時間帯）'!$D$6:$Z$47,23,FALSE))</f>
        <v>6</v>
      </c>
      <c r="AD32" s="286" t="str">
        <f>IF(AD30="","",VLOOKUP(AD30,'【記載例】シフト記号表（勤務時間帯）'!$D$6:$Z$47,23,FALSE))</f>
        <v>-</v>
      </c>
      <c r="AE32" s="286" t="str">
        <f>IF(AE30="","",VLOOKUP(AE30,'【記載例】シフト記号表（勤務時間帯）'!$D$6:$Z$47,23,FALSE))</f>
        <v/>
      </c>
      <c r="AF32" s="286" t="str">
        <f>IF(AF30="","",VLOOKUP(AF30,'【記載例】シフト記号表（勤務時間帯）'!$D$6:$Z$47,23,FALSE))</f>
        <v>-</v>
      </c>
      <c r="AG32" s="286" t="str">
        <f>IF(AG30="","",VLOOKUP(AG30,'【記載例】シフト記号表（勤務時間帯）'!$D$6:$Z$47,23,FALSE))</f>
        <v>-</v>
      </c>
      <c r="AH32" s="302" t="str">
        <f>IF(AH30="","",VLOOKUP(AH30,'【記載例】シフト記号表（勤務時間帯）'!$D$6:$Z$47,23,FALSE))</f>
        <v/>
      </c>
      <c r="AI32" s="274" t="str">
        <f>IF(AI30="","",VLOOKUP(AI30,'【記載例】シフト記号表（勤務時間帯）'!$D$6:$Z$47,23,FALSE))</f>
        <v>-</v>
      </c>
      <c r="AJ32" s="286">
        <f>IF(AJ30="","",VLOOKUP(AJ30,'【記載例】シフト記号表（勤務時間帯）'!$D$6:$Z$47,23,FALSE))</f>
        <v>3.9999999999999991</v>
      </c>
      <c r="AK32" s="286">
        <f>IF(AK30="","",VLOOKUP(AK30,'【記載例】シフト記号表（勤務時間帯）'!$D$6:$Z$47,23,FALSE))</f>
        <v>6</v>
      </c>
      <c r="AL32" s="286" t="str">
        <f>IF(AL30="","",VLOOKUP(AL30,'【記載例】シフト記号表（勤務時間帯）'!$D$6:$Z$47,23,FALSE))</f>
        <v/>
      </c>
      <c r="AM32" s="286" t="str">
        <f>IF(AM30="","",VLOOKUP(AM30,'【記載例】シフト記号表（勤務時間帯）'!$D$6:$Z$47,23,FALSE))</f>
        <v/>
      </c>
      <c r="AN32" s="286">
        <f>IF(AN30="","",VLOOKUP(AN30,'【記載例】シフト記号表（勤務時間帯）'!$D$6:$Z$47,23,FALSE))</f>
        <v>3.9999999999999991</v>
      </c>
      <c r="AO32" s="302">
        <f>IF(AO30="","",VLOOKUP(AO30,'【記載例】シフト記号表（勤務時間帯）'!$D$6:$Z$47,23,FALSE))</f>
        <v>6</v>
      </c>
      <c r="AP32" s="274" t="str">
        <f>IF(AP30="","",VLOOKUP(AP30,'【記載例】シフト記号表（勤務時間帯）'!$D$6:$Z$47,23,FALSE))</f>
        <v/>
      </c>
      <c r="AQ32" s="286" t="str">
        <f>IF(AQ30="","",VLOOKUP(AQ30,'【記載例】シフト記号表（勤務時間帯）'!$D$6:$Z$47,23,FALSE))</f>
        <v>-</v>
      </c>
      <c r="AR32" s="286" t="str">
        <f>IF(AR30="","",VLOOKUP(AR30,'【記載例】シフト記号表（勤務時間帯）'!$D$6:$Z$47,23,FALSE))</f>
        <v>-</v>
      </c>
      <c r="AS32" s="286">
        <f>IF(AS30="","",VLOOKUP(AS30,'【記載例】シフト記号表（勤務時間帯）'!$D$6:$Z$47,23,FALSE))</f>
        <v>3.9999999999999991</v>
      </c>
      <c r="AT32" s="286">
        <f>IF(AT30="","",VLOOKUP(AT30,'【記載例】シフト記号表（勤務時間帯）'!$D$6:$Z$47,23,FALSE))</f>
        <v>6</v>
      </c>
      <c r="AU32" s="286" t="str">
        <f>IF(AU30="","",VLOOKUP(AU30,'【記載例】シフト記号表（勤務時間帯）'!$D$6:$Z$47,23,FALSE))</f>
        <v/>
      </c>
      <c r="AV32" s="302" t="str">
        <f>IF(AV30="","",VLOOKUP(AV30,'【記載例】シフト記号表（勤務時間帯）'!$D$6:$Z$47,23,FALSE))</f>
        <v>-</v>
      </c>
      <c r="AW32" s="274" t="str">
        <f>IF(AW30="","",VLOOKUP(AW30,'【記載例】シフト記号表（勤務時間帯）'!$D$6:$Z$47,23,FALSE))</f>
        <v/>
      </c>
      <c r="AX32" s="286" t="str">
        <f>IF(AX30="","",VLOOKUP(AX30,'【記載例】シフト記号表（勤務時間帯）'!$D$6:$Z$47,23,FALSE))</f>
        <v/>
      </c>
      <c r="AY32" s="286" t="str">
        <f>IF(AY30="","",VLOOKUP(AY30,'【記載例】シフト記号表（勤務時間帯）'!$D$6:$Z$47,23,FALSE))</f>
        <v/>
      </c>
      <c r="AZ32" s="343">
        <f>IF($BC$3="４週",SUM(U32:AV32),IF($BC$3="暦月",SUM(U32:AY32),""))</f>
        <v>50</v>
      </c>
      <c r="BA32" s="356"/>
      <c r="BB32" s="371">
        <f>IF($BC$3="４週",AZ32/4,IF($BC$3="暦月",(AZ32/($BC$8/7)),""))</f>
        <v>12.5</v>
      </c>
      <c r="BC32" s="356"/>
      <c r="BD32" s="389"/>
      <c r="BE32" s="394"/>
      <c r="BF32" s="394"/>
      <c r="BG32" s="394"/>
      <c r="BH32" s="405"/>
    </row>
    <row r="33" spans="2:60" ht="20.25" customHeight="1">
      <c r="B33" s="127"/>
      <c r="C33" s="140" t="s">
        <v>101</v>
      </c>
      <c r="D33" s="154"/>
      <c r="E33" s="163"/>
      <c r="F33" s="161"/>
      <c r="G33" s="169"/>
      <c r="H33" s="183" t="s">
        <v>21</v>
      </c>
      <c r="I33" s="190" t="s">
        <v>39</v>
      </c>
      <c r="J33" s="197"/>
      <c r="K33" s="197"/>
      <c r="L33" s="171"/>
      <c r="M33" s="205" t="s">
        <v>48</v>
      </c>
      <c r="N33" s="211"/>
      <c r="O33" s="218"/>
      <c r="P33" s="224" t="s">
        <v>36</v>
      </c>
      <c r="Q33" s="233"/>
      <c r="R33" s="233"/>
      <c r="S33" s="243"/>
      <c r="T33" s="256"/>
      <c r="U33" s="275"/>
      <c r="V33" s="287" t="s">
        <v>55</v>
      </c>
      <c r="W33" s="287" t="s">
        <v>44</v>
      </c>
      <c r="X33" s="287" t="s">
        <v>61</v>
      </c>
      <c r="Y33" s="287"/>
      <c r="Z33" s="287" t="s">
        <v>55</v>
      </c>
      <c r="AA33" s="303" t="s">
        <v>44</v>
      </c>
      <c r="AB33" s="275"/>
      <c r="AC33" s="287" t="s">
        <v>61</v>
      </c>
      <c r="AD33" s="287" t="s">
        <v>55</v>
      </c>
      <c r="AE33" s="287" t="s">
        <v>44</v>
      </c>
      <c r="AF33" s="287"/>
      <c r="AG33" s="287" t="s">
        <v>41</v>
      </c>
      <c r="AH33" s="303" t="s">
        <v>61</v>
      </c>
      <c r="AI33" s="275"/>
      <c r="AJ33" s="287" t="s">
        <v>61</v>
      </c>
      <c r="AK33" s="287" t="s">
        <v>63</v>
      </c>
      <c r="AL33" s="287" t="s">
        <v>55</v>
      </c>
      <c r="AM33" s="287" t="s">
        <v>44</v>
      </c>
      <c r="AN33" s="287"/>
      <c r="AO33" s="303" t="s">
        <v>61</v>
      </c>
      <c r="AP33" s="275" t="s">
        <v>41</v>
      </c>
      <c r="AQ33" s="287" t="s">
        <v>63</v>
      </c>
      <c r="AR33" s="287" t="s">
        <v>55</v>
      </c>
      <c r="AS33" s="287" t="s">
        <v>44</v>
      </c>
      <c r="AT33" s="287"/>
      <c r="AU33" s="287"/>
      <c r="AV33" s="303" t="s">
        <v>61</v>
      </c>
      <c r="AW33" s="275"/>
      <c r="AX33" s="287"/>
      <c r="AY33" s="287"/>
      <c r="AZ33" s="344"/>
      <c r="BA33" s="357"/>
      <c r="BB33" s="372"/>
      <c r="BC33" s="357"/>
      <c r="BD33" s="390"/>
      <c r="BE33" s="395"/>
      <c r="BF33" s="395"/>
      <c r="BG33" s="395"/>
      <c r="BH33" s="406"/>
    </row>
    <row r="34" spans="2:60" ht="20.25" customHeight="1">
      <c r="B34" s="125">
        <f>B31+1</f>
        <v>4</v>
      </c>
      <c r="C34" s="138"/>
      <c r="D34" s="156"/>
      <c r="E34" s="161"/>
      <c r="F34" s="161" t="str">
        <f>C33</f>
        <v>介護従業者</v>
      </c>
      <c r="G34" s="169"/>
      <c r="H34" s="179"/>
      <c r="I34" s="188"/>
      <c r="J34" s="199"/>
      <c r="K34" s="199"/>
      <c r="L34" s="169"/>
      <c r="M34" s="203"/>
      <c r="N34" s="213"/>
      <c r="O34" s="216"/>
      <c r="P34" s="222" t="s">
        <v>85</v>
      </c>
      <c r="Q34" s="231"/>
      <c r="R34" s="231"/>
      <c r="S34" s="241"/>
      <c r="T34" s="254"/>
      <c r="U34" s="273" t="str">
        <f>IF(U33="","",VLOOKUP(U33,'【記載例】シフト記号表（勤務時間帯）'!$D$6:$X$47,21,FALSE))</f>
        <v/>
      </c>
      <c r="V34" s="285">
        <f>IF(V33="","",VLOOKUP(V33,'【記載例】シフト記号表（勤務時間帯）'!$D$6:$X$47,21,FALSE))</f>
        <v>3</v>
      </c>
      <c r="W34" s="285">
        <f>IF(W33="","",VLOOKUP(W33,'【記載例】シフト記号表（勤務時間帯）'!$D$6:$X$47,21,FALSE))</f>
        <v>3</v>
      </c>
      <c r="X34" s="285">
        <f>IF(X33="","",VLOOKUP(X33,'【記載例】シフト記号表（勤務時間帯）'!$D$6:$X$47,21,FALSE))</f>
        <v>7.9999999999999982</v>
      </c>
      <c r="Y34" s="285" t="str">
        <f>IF(Y33="","",VLOOKUP(Y33,'【記載例】シフト記号表（勤務時間帯）'!$D$6:$X$47,21,FALSE))</f>
        <v/>
      </c>
      <c r="Z34" s="285">
        <f>IF(Z33="","",VLOOKUP(Z33,'【記載例】シフト記号表（勤務時間帯）'!$D$6:$X$47,21,FALSE))</f>
        <v>3</v>
      </c>
      <c r="AA34" s="301">
        <f>IF(AA33="","",VLOOKUP(AA33,'【記載例】シフト記号表（勤務時間帯）'!$D$6:$X$47,21,FALSE))</f>
        <v>3</v>
      </c>
      <c r="AB34" s="273" t="str">
        <f>IF(AB33="","",VLOOKUP(AB33,'【記載例】シフト記号表（勤務時間帯）'!$D$6:$X$47,21,FALSE))</f>
        <v/>
      </c>
      <c r="AC34" s="285">
        <f>IF(AC33="","",VLOOKUP(AC33,'【記載例】シフト記号表（勤務時間帯）'!$D$6:$X$47,21,FALSE))</f>
        <v>7.9999999999999982</v>
      </c>
      <c r="AD34" s="285">
        <f>IF(AD33="","",VLOOKUP(AD33,'【記載例】シフト記号表（勤務時間帯）'!$D$6:$X$47,21,FALSE))</f>
        <v>3</v>
      </c>
      <c r="AE34" s="285">
        <f>IF(AE33="","",VLOOKUP(AE33,'【記載例】シフト記号表（勤務時間帯）'!$D$6:$X$47,21,FALSE))</f>
        <v>3</v>
      </c>
      <c r="AF34" s="285" t="str">
        <f>IF(AF33="","",VLOOKUP(AF33,'【記載例】シフト記号表（勤務時間帯）'!$D$6:$X$47,21,FALSE))</f>
        <v/>
      </c>
      <c r="AG34" s="285">
        <f>IF(AG33="","",VLOOKUP(AG33,'【記載例】シフト記号表（勤務時間帯）'!$D$6:$X$47,21,FALSE))</f>
        <v>8</v>
      </c>
      <c r="AH34" s="301">
        <f>IF(AH33="","",VLOOKUP(AH33,'【記載例】シフト記号表（勤務時間帯）'!$D$6:$X$47,21,FALSE))</f>
        <v>7.9999999999999982</v>
      </c>
      <c r="AI34" s="273" t="str">
        <f>IF(AI33="","",VLOOKUP(AI33,'【記載例】シフト記号表（勤務時間帯）'!$D$6:$X$47,21,FALSE))</f>
        <v/>
      </c>
      <c r="AJ34" s="285">
        <f>IF(AJ33="","",VLOOKUP(AJ33,'【記載例】シフト記号表（勤務時間帯）'!$D$6:$X$47,21,FALSE))</f>
        <v>7.9999999999999982</v>
      </c>
      <c r="AK34" s="285">
        <f>IF(AK33="","",VLOOKUP(AK33,'【記載例】シフト記号表（勤務時間帯）'!$D$6:$X$47,21,FALSE))</f>
        <v>8</v>
      </c>
      <c r="AL34" s="285">
        <f>IF(AL33="","",VLOOKUP(AL33,'【記載例】シフト記号表（勤務時間帯）'!$D$6:$X$47,21,FALSE))</f>
        <v>3</v>
      </c>
      <c r="AM34" s="285">
        <f>IF(AM33="","",VLOOKUP(AM33,'【記載例】シフト記号表（勤務時間帯）'!$D$6:$X$47,21,FALSE))</f>
        <v>3</v>
      </c>
      <c r="AN34" s="285" t="str">
        <f>IF(AN33="","",VLOOKUP(AN33,'【記載例】シフト記号表（勤務時間帯）'!$D$6:$X$47,21,FALSE))</f>
        <v/>
      </c>
      <c r="AO34" s="301">
        <f>IF(AO33="","",VLOOKUP(AO33,'【記載例】シフト記号表（勤務時間帯）'!$D$6:$X$47,21,FALSE))</f>
        <v>7.9999999999999982</v>
      </c>
      <c r="AP34" s="273">
        <f>IF(AP33="","",VLOOKUP(AP33,'【記載例】シフト記号表（勤務時間帯）'!$D$6:$X$47,21,FALSE))</f>
        <v>8</v>
      </c>
      <c r="AQ34" s="285">
        <f>IF(AQ33="","",VLOOKUP(AQ33,'【記載例】シフト記号表（勤務時間帯）'!$D$6:$X$47,21,FALSE))</f>
        <v>8</v>
      </c>
      <c r="AR34" s="285">
        <f>IF(AR33="","",VLOOKUP(AR33,'【記載例】シフト記号表（勤務時間帯）'!$D$6:$X$47,21,FALSE))</f>
        <v>3</v>
      </c>
      <c r="AS34" s="285">
        <f>IF(AS33="","",VLOOKUP(AS33,'【記載例】シフト記号表（勤務時間帯）'!$D$6:$X$47,21,FALSE))</f>
        <v>3</v>
      </c>
      <c r="AT34" s="285" t="str">
        <f>IF(AT33="","",VLOOKUP(AT33,'【記載例】シフト記号表（勤務時間帯）'!$D$6:$X$47,21,FALSE))</f>
        <v/>
      </c>
      <c r="AU34" s="285" t="str">
        <f>IF(AU33="","",VLOOKUP(AU33,'【記載例】シフト記号表（勤務時間帯）'!$D$6:$X$47,21,FALSE))</f>
        <v/>
      </c>
      <c r="AV34" s="301">
        <f>IF(AV33="","",VLOOKUP(AV33,'【記載例】シフト記号表（勤務時間帯）'!$D$6:$X$47,21,FALSE))</f>
        <v>7.9999999999999982</v>
      </c>
      <c r="AW34" s="273" t="str">
        <f>IF(AW33="","",VLOOKUP(AW33,'【記載例】シフト記号表（勤務時間帯）'!$D$6:$X$47,21,FALSE))</f>
        <v/>
      </c>
      <c r="AX34" s="285" t="str">
        <f>IF(AX33="","",VLOOKUP(AX33,'【記載例】シフト記号表（勤務時間帯）'!$D$6:$X$47,21,FALSE))</f>
        <v/>
      </c>
      <c r="AY34" s="285" t="str">
        <f>IF(AY33="","",VLOOKUP(AY33,'【記載例】シフト記号表（勤務時間帯）'!$D$6:$X$47,21,FALSE))</f>
        <v/>
      </c>
      <c r="AZ34" s="342">
        <f>IF($BC$3="４週",SUM(U34:AV34),IF($BC$3="暦月",SUM(U34:AY34),""))</f>
        <v>110</v>
      </c>
      <c r="BA34" s="355"/>
      <c r="BB34" s="370">
        <f>IF($BC$3="４週",AZ34/4,IF($BC$3="暦月",(AZ34/($BC$8/7)),""))</f>
        <v>27.5</v>
      </c>
      <c r="BC34" s="355"/>
      <c r="BD34" s="388"/>
      <c r="BE34" s="397"/>
      <c r="BF34" s="397"/>
      <c r="BG34" s="397"/>
      <c r="BH34" s="404"/>
    </row>
    <row r="35" spans="2:60" ht="20.25" customHeight="1">
      <c r="B35" s="126"/>
      <c r="C35" s="139"/>
      <c r="D35" s="153"/>
      <c r="E35" s="162"/>
      <c r="F35" s="162"/>
      <c r="G35" s="170" t="str">
        <f>C33</f>
        <v>介護従業者</v>
      </c>
      <c r="H35" s="180"/>
      <c r="I35" s="189"/>
      <c r="J35" s="196"/>
      <c r="K35" s="196"/>
      <c r="L35" s="170"/>
      <c r="M35" s="204"/>
      <c r="N35" s="210"/>
      <c r="O35" s="217"/>
      <c r="P35" s="223" t="s">
        <v>86</v>
      </c>
      <c r="Q35" s="236"/>
      <c r="R35" s="236"/>
      <c r="S35" s="242"/>
      <c r="T35" s="255"/>
      <c r="U35" s="274" t="str">
        <f>IF(U33="","",VLOOKUP(U33,'【記載例】シフト記号表（勤務時間帯）'!$D$6:$Z$47,23,FALSE))</f>
        <v/>
      </c>
      <c r="V35" s="286">
        <f>IF(V33="","",VLOOKUP(V33,'【記載例】シフト記号表（勤務時間帯）'!$D$6:$Z$47,23,FALSE))</f>
        <v>3.9999999999999991</v>
      </c>
      <c r="W35" s="286">
        <f>IF(W33="","",VLOOKUP(W33,'【記載例】シフト記号表（勤務時間帯）'!$D$6:$Z$47,23,FALSE))</f>
        <v>6</v>
      </c>
      <c r="X35" s="286" t="str">
        <f>IF(X33="","",VLOOKUP(X33,'【記載例】シフト記号表（勤務時間帯）'!$D$6:$Z$47,23,FALSE))</f>
        <v>-</v>
      </c>
      <c r="Y35" s="286" t="str">
        <f>IF(Y33="","",VLOOKUP(Y33,'【記載例】シフト記号表（勤務時間帯）'!$D$6:$Z$47,23,FALSE))</f>
        <v/>
      </c>
      <c r="Z35" s="286">
        <f>IF(Z33="","",VLOOKUP(Z33,'【記載例】シフト記号表（勤務時間帯）'!$D$6:$Z$47,23,FALSE))</f>
        <v>3.9999999999999991</v>
      </c>
      <c r="AA35" s="302">
        <f>IF(AA33="","",VLOOKUP(AA33,'【記載例】シフト記号表（勤務時間帯）'!$D$6:$Z$47,23,FALSE))</f>
        <v>6</v>
      </c>
      <c r="AB35" s="274" t="str">
        <f>IF(AB33="","",VLOOKUP(AB33,'【記載例】シフト記号表（勤務時間帯）'!$D$6:$Z$47,23,FALSE))</f>
        <v/>
      </c>
      <c r="AC35" s="286" t="str">
        <f>IF(AC33="","",VLOOKUP(AC33,'【記載例】シフト記号表（勤務時間帯）'!$D$6:$Z$47,23,FALSE))</f>
        <v>-</v>
      </c>
      <c r="AD35" s="286">
        <f>IF(AD33="","",VLOOKUP(AD33,'【記載例】シフト記号表（勤務時間帯）'!$D$6:$Z$47,23,FALSE))</f>
        <v>3.9999999999999991</v>
      </c>
      <c r="AE35" s="286">
        <f>IF(AE33="","",VLOOKUP(AE33,'【記載例】シフト記号表（勤務時間帯）'!$D$6:$Z$47,23,FALSE))</f>
        <v>6</v>
      </c>
      <c r="AF35" s="286" t="str">
        <f>IF(AF33="","",VLOOKUP(AF33,'【記載例】シフト記号表（勤務時間帯）'!$D$6:$Z$47,23,FALSE))</f>
        <v/>
      </c>
      <c r="AG35" s="286" t="str">
        <f>IF(AG33="","",VLOOKUP(AG33,'【記載例】シフト記号表（勤務時間帯）'!$D$6:$Z$47,23,FALSE))</f>
        <v>-</v>
      </c>
      <c r="AH35" s="302" t="str">
        <f>IF(AH33="","",VLOOKUP(AH33,'【記載例】シフト記号表（勤務時間帯）'!$D$6:$Z$47,23,FALSE))</f>
        <v>-</v>
      </c>
      <c r="AI35" s="274" t="str">
        <f>IF(AI33="","",VLOOKUP(AI33,'【記載例】シフト記号表（勤務時間帯）'!$D$6:$Z$47,23,FALSE))</f>
        <v/>
      </c>
      <c r="AJ35" s="286" t="str">
        <f>IF(AJ33="","",VLOOKUP(AJ33,'【記載例】シフト記号表（勤務時間帯）'!$D$6:$Z$47,23,FALSE))</f>
        <v>-</v>
      </c>
      <c r="AK35" s="286" t="str">
        <f>IF(AK33="","",VLOOKUP(AK33,'【記載例】シフト記号表（勤務時間帯）'!$D$6:$Z$47,23,FALSE))</f>
        <v>-</v>
      </c>
      <c r="AL35" s="286">
        <f>IF(AL33="","",VLOOKUP(AL33,'【記載例】シフト記号表（勤務時間帯）'!$D$6:$Z$47,23,FALSE))</f>
        <v>3.9999999999999991</v>
      </c>
      <c r="AM35" s="286">
        <f>IF(AM33="","",VLOOKUP(AM33,'【記載例】シフト記号表（勤務時間帯）'!$D$6:$Z$47,23,FALSE))</f>
        <v>6</v>
      </c>
      <c r="AN35" s="286" t="str">
        <f>IF(AN33="","",VLOOKUP(AN33,'【記載例】シフト記号表（勤務時間帯）'!$D$6:$Z$47,23,FALSE))</f>
        <v/>
      </c>
      <c r="AO35" s="302" t="str">
        <f>IF(AO33="","",VLOOKUP(AO33,'【記載例】シフト記号表（勤務時間帯）'!$D$6:$Z$47,23,FALSE))</f>
        <v>-</v>
      </c>
      <c r="AP35" s="274" t="str">
        <f>IF(AP33="","",VLOOKUP(AP33,'【記載例】シフト記号表（勤務時間帯）'!$D$6:$Z$47,23,FALSE))</f>
        <v>-</v>
      </c>
      <c r="AQ35" s="286" t="str">
        <f>IF(AQ33="","",VLOOKUP(AQ33,'【記載例】シフト記号表（勤務時間帯）'!$D$6:$Z$47,23,FALSE))</f>
        <v>-</v>
      </c>
      <c r="AR35" s="286">
        <f>IF(AR33="","",VLOOKUP(AR33,'【記載例】シフト記号表（勤務時間帯）'!$D$6:$Z$47,23,FALSE))</f>
        <v>3.9999999999999991</v>
      </c>
      <c r="AS35" s="286">
        <f>IF(AS33="","",VLOOKUP(AS33,'【記載例】シフト記号表（勤務時間帯）'!$D$6:$Z$47,23,FALSE))</f>
        <v>6</v>
      </c>
      <c r="AT35" s="286" t="str">
        <f>IF(AT33="","",VLOOKUP(AT33,'【記載例】シフト記号表（勤務時間帯）'!$D$6:$Z$47,23,FALSE))</f>
        <v/>
      </c>
      <c r="AU35" s="286" t="str">
        <f>IF(AU33="","",VLOOKUP(AU33,'【記載例】シフト記号表（勤務時間帯）'!$D$6:$Z$47,23,FALSE))</f>
        <v/>
      </c>
      <c r="AV35" s="302" t="str">
        <f>IF(AV33="","",VLOOKUP(AV33,'【記載例】シフト記号表（勤務時間帯）'!$D$6:$Z$47,23,FALSE))</f>
        <v>-</v>
      </c>
      <c r="AW35" s="274" t="str">
        <f>IF(AW33="","",VLOOKUP(AW33,'【記載例】シフト記号表（勤務時間帯）'!$D$6:$Z$47,23,FALSE))</f>
        <v/>
      </c>
      <c r="AX35" s="286" t="str">
        <f>IF(AX33="","",VLOOKUP(AX33,'【記載例】シフト記号表（勤務時間帯）'!$D$6:$Z$47,23,FALSE))</f>
        <v/>
      </c>
      <c r="AY35" s="286" t="str">
        <f>IF(AY33="","",VLOOKUP(AY33,'【記載例】シフト記号表（勤務時間帯）'!$D$6:$Z$47,23,FALSE))</f>
        <v/>
      </c>
      <c r="AZ35" s="343">
        <f>IF($BC$3="４週",SUM(U35:AV35),IF($BC$3="暦月",SUM(U35:AY35),""))</f>
        <v>50</v>
      </c>
      <c r="BA35" s="356"/>
      <c r="BB35" s="371">
        <f>IF($BC$3="４週",AZ35/4,IF($BC$3="暦月",(AZ35/($BC$8/7)),""))</f>
        <v>12.5</v>
      </c>
      <c r="BC35" s="356"/>
      <c r="BD35" s="389"/>
      <c r="BE35" s="394"/>
      <c r="BF35" s="394"/>
      <c r="BG35" s="394"/>
      <c r="BH35" s="405"/>
    </row>
    <row r="36" spans="2:60" ht="20.25" customHeight="1">
      <c r="B36" s="127"/>
      <c r="C36" s="140" t="s">
        <v>101</v>
      </c>
      <c r="D36" s="154"/>
      <c r="E36" s="163"/>
      <c r="F36" s="161"/>
      <c r="G36" s="169"/>
      <c r="H36" s="183" t="s">
        <v>21</v>
      </c>
      <c r="I36" s="190" t="s">
        <v>39</v>
      </c>
      <c r="J36" s="197"/>
      <c r="K36" s="197"/>
      <c r="L36" s="171"/>
      <c r="M36" s="205" t="s">
        <v>139</v>
      </c>
      <c r="N36" s="211"/>
      <c r="O36" s="218"/>
      <c r="P36" s="224" t="s">
        <v>36</v>
      </c>
      <c r="Q36" s="233"/>
      <c r="R36" s="233"/>
      <c r="S36" s="243"/>
      <c r="T36" s="256"/>
      <c r="U36" s="275" t="s">
        <v>41</v>
      </c>
      <c r="V36" s="287" t="s">
        <v>61</v>
      </c>
      <c r="W36" s="287"/>
      <c r="X36" s="287" t="s">
        <v>61</v>
      </c>
      <c r="Y36" s="287" t="s">
        <v>41</v>
      </c>
      <c r="Z36" s="287" t="s">
        <v>41</v>
      </c>
      <c r="AA36" s="303"/>
      <c r="AB36" s="275" t="s">
        <v>41</v>
      </c>
      <c r="AC36" s="287" t="s">
        <v>41</v>
      </c>
      <c r="AD36" s="287" t="s">
        <v>41</v>
      </c>
      <c r="AE36" s="287" t="s">
        <v>41</v>
      </c>
      <c r="AF36" s="287" t="s">
        <v>41</v>
      </c>
      <c r="AG36" s="287"/>
      <c r="AH36" s="303"/>
      <c r="AI36" s="275" t="s">
        <v>41</v>
      </c>
      <c r="AJ36" s="287"/>
      <c r="AK36" s="287" t="s">
        <v>61</v>
      </c>
      <c r="AL36" s="287"/>
      <c r="AM36" s="287" t="s">
        <v>41</v>
      </c>
      <c r="AN36" s="287" t="s">
        <v>41</v>
      </c>
      <c r="AO36" s="303" t="s">
        <v>41</v>
      </c>
      <c r="AP36" s="275" t="s">
        <v>41</v>
      </c>
      <c r="AQ36" s="287"/>
      <c r="AR36" s="287"/>
      <c r="AS36" s="287" t="s">
        <v>41</v>
      </c>
      <c r="AT36" s="287" t="s">
        <v>41</v>
      </c>
      <c r="AU36" s="287" t="s">
        <v>41</v>
      </c>
      <c r="AV36" s="303" t="s">
        <v>41</v>
      </c>
      <c r="AW36" s="275"/>
      <c r="AX36" s="287"/>
      <c r="AY36" s="287"/>
      <c r="AZ36" s="344"/>
      <c r="BA36" s="357"/>
      <c r="BB36" s="372"/>
      <c r="BC36" s="357"/>
      <c r="BD36" s="390"/>
      <c r="BE36" s="395"/>
      <c r="BF36" s="395"/>
      <c r="BG36" s="395"/>
      <c r="BH36" s="406"/>
    </row>
    <row r="37" spans="2:60" ht="20.25" customHeight="1">
      <c r="B37" s="125">
        <f>B34+1</f>
        <v>5</v>
      </c>
      <c r="C37" s="138"/>
      <c r="D37" s="156"/>
      <c r="E37" s="161"/>
      <c r="F37" s="161" t="str">
        <f>C36</f>
        <v>介護従業者</v>
      </c>
      <c r="G37" s="169"/>
      <c r="H37" s="179"/>
      <c r="I37" s="188"/>
      <c r="J37" s="199"/>
      <c r="K37" s="199"/>
      <c r="L37" s="169"/>
      <c r="M37" s="203"/>
      <c r="N37" s="213"/>
      <c r="O37" s="216"/>
      <c r="P37" s="222" t="s">
        <v>85</v>
      </c>
      <c r="Q37" s="231"/>
      <c r="R37" s="231"/>
      <c r="S37" s="241"/>
      <c r="T37" s="254"/>
      <c r="U37" s="273">
        <f>IF(U36="","",VLOOKUP(U36,'【記載例】シフト記号表（勤務時間帯）'!$D$6:$X$47,21,FALSE))</f>
        <v>8</v>
      </c>
      <c r="V37" s="285">
        <f>IF(V36="","",VLOOKUP(V36,'【記載例】シフト記号表（勤務時間帯）'!$D$6:$X$47,21,FALSE))</f>
        <v>7.9999999999999982</v>
      </c>
      <c r="W37" s="285" t="str">
        <f>IF(W36="","",VLOOKUP(W36,'【記載例】シフト記号表（勤務時間帯）'!$D$6:$X$47,21,FALSE))</f>
        <v/>
      </c>
      <c r="X37" s="285">
        <f>IF(X36="","",VLOOKUP(X36,'【記載例】シフト記号表（勤務時間帯）'!$D$6:$X$47,21,FALSE))</f>
        <v>7.9999999999999982</v>
      </c>
      <c r="Y37" s="285">
        <f>IF(Y36="","",VLOOKUP(Y36,'【記載例】シフト記号表（勤務時間帯）'!$D$6:$X$47,21,FALSE))</f>
        <v>8</v>
      </c>
      <c r="Z37" s="285">
        <f>IF(Z36="","",VLOOKUP(Z36,'【記載例】シフト記号表（勤務時間帯）'!$D$6:$X$47,21,FALSE))</f>
        <v>8</v>
      </c>
      <c r="AA37" s="301" t="str">
        <f>IF(AA36="","",VLOOKUP(AA36,'【記載例】シフト記号表（勤務時間帯）'!$D$6:$X$47,21,FALSE))</f>
        <v/>
      </c>
      <c r="AB37" s="273">
        <f>IF(AB36="","",VLOOKUP(AB36,'【記載例】シフト記号表（勤務時間帯）'!$D$6:$X$47,21,FALSE))</f>
        <v>8</v>
      </c>
      <c r="AC37" s="285">
        <f>IF(AC36="","",VLOOKUP(AC36,'【記載例】シフト記号表（勤務時間帯）'!$D$6:$X$47,21,FALSE))</f>
        <v>8</v>
      </c>
      <c r="AD37" s="285">
        <f>IF(AD36="","",VLOOKUP(AD36,'【記載例】シフト記号表（勤務時間帯）'!$D$6:$X$47,21,FALSE))</f>
        <v>8</v>
      </c>
      <c r="AE37" s="285">
        <f>IF(AE36="","",VLOOKUP(AE36,'【記載例】シフト記号表（勤務時間帯）'!$D$6:$X$47,21,FALSE))</f>
        <v>8</v>
      </c>
      <c r="AF37" s="285">
        <f>IF(AF36="","",VLOOKUP(AF36,'【記載例】シフト記号表（勤務時間帯）'!$D$6:$X$47,21,FALSE))</f>
        <v>8</v>
      </c>
      <c r="AG37" s="285" t="str">
        <f>IF(AG36="","",VLOOKUP(AG36,'【記載例】シフト記号表（勤務時間帯）'!$D$6:$X$47,21,FALSE))</f>
        <v/>
      </c>
      <c r="AH37" s="301" t="str">
        <f>IF(AH36="","",VLOOKUP(AH36,'【記載例】シフト記号表（勤務時間帯）'!$D$6:$X$47,21,FALSE))</f>
        <v/>
      </c>
      <c r="AI37" s="273">
        <f>IF(AI36="","",VLOOKUP(AI36,'【記載例】シフト記号表（勤務時間帯）'!$D$6:$X$47,21,FALSE))</f>
        <v>8</v>
      </c>
      <c r="AJ37" s="285" t="str">
        <f>IF(AJ36="","",VLOOKUP(AJ36,'【記載例】シフト記号表（勤務時間帯）'!$D$6:$X$47,21,FALSE))</f>
        <v/>
      </c>
      <c r="AK37" s="285">
        <f>IF(AK36="","",VLOOKUP(AK36,'【記載例】シフト記号表（勤務時間帯）'!$D$6:$X$47,21,FALSE))</f>
        <v>7.9999999999999982</v>
      </c>
      <c r="AL37" s="285" t="str">
        <f>IF(AL36="","",VLOOKUP(AL36,'【記載例】シフト記号表（勤務時間帯）'!$D$6:$X$47,21,FALSE))</f>
        <v/>
      </c>
      <c r="AM37" s="285">
        <f>IF(AM36="","",VLOOKUP(AM36,'【記載例】シフト記号表（勤務時間帯）'!$D$6:$X$47,21,FALSE))</f>
        <v>8</v>
      </c>
      <c r="AN37" s="285">
        <f>IF(AN36="","",VLOOKUP(AN36,'【記載例】シフト記号表（勤務時間帯）'!$D$6:$X$47,21,FALSE))</f>
        <v>8</v>
      </c>
      <c r="AO37" s="301">
        <f>IF(AO36="","",VLOOKUP(AO36,'【記載例】シフト記号表（勤務時間帯）'!$D$6:$X$47,21,FALSE))</f>
        <v>8</v>
      </c>
      <c r="AP37" s="273">
        <f>IF(AP36="","",VLOOKUP(AP36,'【記載例】シフト記号表（勤務時間帯）'!$D$6:$X$47,21,FALSE))</f>
        <v>8</v>
      </c>
      <c r="AQ37" s="285" t="str">
        <f>IF(AQ36="","",VLOOKUP(AQ36,'【記載例】シフト記号表（勤務時間帯）'!$D$6:$X$47,21,FALSE))</f>
        <v/>
      </c>
      <c r="AR37" s="285" t="str">
        <f>IF(AR36="","",VLOOKUP(AR36,'【記載例】シフト記号表（勤務時間帯）'!$D$6:$X$47,21,FALSE))</f>
        <v/>
      </c>
      <c r="AS37" s="285">
        <f>IF(AS36="","",VLOOKUP(AS36,'【記載例】シフト記号表（勤務時間帯）'!$D$6:$X$47,21,FALSE))</f>
        <v>8</v>
      </c>
      <c r="AT37" s="285">
        <f>IF(AT36="","",VLOOKUP(AT36,'【記載例】シフト記号表（勤務時間帯）'!$D$6:$X$47,21,FALSE))</f>
        <v>8</v>
      </c>
      <c r="AU37" s="285">
        <f>IF(AU36="","",VLOOKUP(AU36,'【記載例】シフト記号表（勤務時間帯）'!$D$6:$X$47,21,FALSE))</f>
        <v>8</v>
      </c>
      <c r="AV37" s="301">
        <f>IF(AV36="","",VLOOKUP(AV36,'【記載例】シフト記号表（勤務時間帯）'!$D$6:$X$47,21,FALSE))</f>
        <v>8</v>
      </c>
      <c r="AW37" s="273" t="str">
        <f>IF(AW36="","",VLOOKUP(AW36,'【記載例】シフト記号表（勤務時間帯）'!$D$6:$X$47,21,FALSE))</f>
        <v/>
      </c>
      <c r="AX37" s="285" t="str">
        <f>IF(AX36="","",VLOOKUP(AX36,'【記載例】シフト記号表（勤務時間帯）'!$D$6:$X$47,21,FALSE))</f>
        <v/>
      </c>
      <c r="AY37" s="285" t="str">
        <f>IF(AY36="","",VLOOKUP(AY36,'【記載例】シフト記号表（勤務時間帯）'!$D$6:$X$47,21,FALSE))</f>
        <v/>
      </c>
      <c r="AZ37" s="342">
        <f>IF($BC$3="４週",SUM(U37:AV37),IF($BC$3="暦月",SUM(U37:AY37),""))</f>
        <v>160</v>
      </c>
      <c r="BA37" s="355"/>
      <c r="BB37" s="370">
        <f>IF($BC$3="４週",AZ37/4,IF($BC$3="暦月",(AZ37/($BC$8/7)),""))</f>
        <v>40</v>
      </c>
      <c r="BC37" s="355"/>
      <c r="BD37" s="388"/>
      <c r="BE37" s="397"/>
      <c r="BF37" s="397"/>
      <c r="BG37" s="397"/>
      <c r="BH37" s="404"/>
    </row>
    <row r="38" spans="2:60" ht="20.25" customHeight="1">
      <c r="B38" s="126"/>
      <c r="C38" s="139"/>
      <c r="D38" s="153"/>
      <c r="E38" s="162"/>
      <c r="F38" s="162"/>
      <c r="G38" s="170" t="str">
        <f>C36</f>
        <v>介護従業者</v>
      </c>
      <c r="H38" s="180"/>
      <c r="I38" s="189"/>
      <c r="J38" s="196"/>
      <c r="K38" s="196"/>
      <c r="L38" s="170"/>
      <c r="M38" s="204"/>
      <c r="N38" s="210"/>
      <c r="O38" s="217"/>
      <c r="P38" s="223" t="s">
        <v>86</v>
      </c>
      <c r="Q38" s="232"/>
      <c r="R38" s="232"/>
      <c r="S38" s="246"/>
      <c r="T38" s="260"/>
      <c r="U38" s="274" t="str">
        <f>IF(U36="","",VLOOKUP(U36,'【記載例】シフト記号表（勤務時間帯）'!$D$6:$Z$47,23,FALSE))</f>
        <v>-</v>
      </c>
      <c r="V38" s="286" t="str">
        <f>IF(V36="","",VLOOKUP(V36,'【記載例】シフト記号表（勤務時間帯）'!$D$6:$Z$47,23,FALSE))</f>
        <v>-</v>
      </c>
      <c r="W38" s="286" t="str">
        <f>IF(W36="","",VLOOKUP(W36,'【記載例】シフト記号表（勤務時間帯）'!$D$6:$Z$47,23,FALSE))</f>
        <v/>
      </c>
      <c r="X38" s="286" t="str">
        <f>IF(X36="","",VLOOKUP(X36,'【記載例】シフト記号表（勤務時間帯）'!$D$6:$Z$47,23,FALSE))</f>
        <v>-</v>
      </c>
      <c r="Y38" s="286" t="str">
        <f>IF(Y36="","",VLOOKUP(Y36,'【記載例】シフト記号表（勤務時間帯）'!$D$6:$Z$47,23,FALSE))</f>
        <v>-</v>
      </c>
      <c r="Z38" s="286" t="str">
        <f>IF(Z36="","",VLOOKUP(Z36,'【記載例】シフト記号表（勤務時間帯）'!$D$6:$Z$47,23,FALSE))</f>
        <v>-</v>
      </c>
      <c r="AA38" s="302" t="str">
        <f>IF(AA36="","",VLOOKUP(AA36,'【記載例】シフト記号表（勤務時間帯）'!$D$6:$Z$47,23,FALSE))</f>
        <v/>
      </c>
      <c r="AB38" s="274" t="str">
        <f>IF(AB36="","",VLOOKUP(AB36,'【記載例】シフト記号表（勤務時間帯）'!$D$6:$Z$47,23,FALSE))</f>
        <v>-</v>
      </c>
      <c r="AC38" s="286" t="str">
        <f>IF(AC36="","",VLOOKUP(AC36,'【記載例】シフト記号表（勤務時間帯）'!$D$6:$Z$47,23,FALSE))</f>
        <v>-</v>
      </c>
      <c r="AD38" s="286" t="str">
        <f>IF(AD36="","",VLOOKUP(AD36,'【記載例】シフト記号表（勤務時間帯）'!$D$6:$Z$47,23,FALSE))</f>
        <v>-</v>
      </c>
      <c r="AE38" s="286" t="str">
        <f>IF(AE36="","",VLOOKUP(AE36,'【記載例】シフト記号表（勤務時間帯）'!$D$6:$Z$47,23,FALSE))</f>
        <v>-</v>
      </c>
      <c r="AF38" s="286" t="str">
        <f>IF(AF36="","",VLOOKUP(AF36,'【記載例】シフト記号表（勤務時間帯）'!$D$6:$Z$47,23,FALSE))</f>
        <v>-</v>
      </c>
      <c r="AG38" s="286" t="str">
        <f>IF(AG36="","",VLOOKUP(AG36,'【記載例】シフト記号表（勤務時間帯）'!$D$6:$Z$47,23,FALSE))</f>
        <v/>
      </c>
      <c r="AH38" s="302" t="str">
        <f>IF(AH36="","",VLOOKUP(AH36,'【記載例】シフト記号表（勤務時間帯）'!$D$6:$Z$47,23,FALSE))</f>
        <v/>
      </c>
      <c r="AI38" s="274" t="str">
        <f>IF(AI36="","",VLOOKUP(AI36,'【記載例】シフト記号表（勤務時間帯）'!$D$6:$Z$47,23,FALSE))</f>
        <v>-</v>
      </c>
      <c r="AJ38" s="286" t="str">
        <f>IF(AJ36="","",VLOOKUP(AJ36,'【記載例】シフト記号表（勤務時間帯）'!$D$6:$Z$47,23,FALSE))</f>
        <v/>
      </c>
      <c r="AK38" s="286" t="str">
        <f>IF(AK36="","",VLOOKUP(AK36,'【記載例】シフト記号表（勤務時間帯）'!$D$6:$Z$47,23,FALSE))</f>
        <v>-</v>
      </c>
      <c r="AL38" s="286" t="str">
        <f>IF(AL36="","",VLOOKUP(AL36,'【記載例】シフト記号表（勤務時間帯）'!$D$6:$Z$47,23,FALSE))</f>
        <v/>
      </c>
      <c r="AM38" s="286" t="str">
        <f>IF(AM36="","",VLOOKUP(AM36,'【記載例】シフト記号表（勤務時間帯）'!$D$6:$Z$47,23,FALSE))</f>
        <v>-</v>
      </c>
      <c r="AN38" s="286" t="str">
        <f>IF(AN36="","",VLOOKUP(AN36,'【記載例】シフト記号表（勤務時間帯）'!$D$6:$Z$47,23,FALSE))</f>
        <v>-</v>
      </c>
      <c r="AO38" s="302" t="str">
        <f>IF(AO36="","",VLOOKUP(AO36,'【記載例】シフト記号表（勤務時間帯）'!$D$6:$Z$47,23,FALSE))</f>
        <v>-</v>
      </c>
      <c r="AP38" s="274" t="str">
        <f>IF(AP36="","",VLOOKUP(AP36,'【記載例】シフト記号表（勤務時間帯）'!$D$6:$Z$47,23,FALSE))</f>
        <v>-</v>
      </c>
      <c r="AQ38" s="286" t="str">
        <f>IF(AQ36="","",VLOOKUP(AQ36,'【記載例】シフト記号表（勤務時間帯）'!$D$6:$Z$47,23,FALSE))</f>
        <v/>
      </c>
      <c r="AR38" s="286" t="str">
        <f>IF(AR36="","",VLOOKUP(AR36,'【記載例】シフト記号表（勤務時間帯）'!$D$6:$Z$47,23,FALSE))</f>
        <v/>
      </c>
      <c r="AS38" s="286" t="str">
        <f>IF(AS36="","",VLOOKUP(AS36,'【記載例】シフト記号表（勤務時間帯）'!$D$6:$Z$47,23,FALSE))</f>
        <v>-</v>
      </c>
      <c r="AT38" s="286" t="str">
        <f>IF(AT36="","",VLOOKUP(AT36,'【記載例】シフト記号表（勤務時間帯）'!$D$6:$Z$47,23,FALSE))</f>
        <v>-</v>
      </c>
      <c r="AU38" s="286" t="str">
        <f>IF(AU36="","",VLOOKUP(AU36,'【記載例】シフト記号表（勤務時間帯）'!$D$6:$Z$47,23,FALSE))</f>
        <v>-</v>
      </c>
      <c r="AV38" s="302" t="str">
        <f>IF(AV36="","",VLOOKUP(AV36,'【記載例】シフト記号表（勤務時間帯）'!$D$6:$Z$47,23,FALSE))</f>
        <v>-</v>
      </c>
      <c r="AW38" s="274" t="str">
        <f>IF(AW36="","",VLOOKUP(AW36,'【記載例】シフト記号表（勤務時間帯）'!$D$6:$Z$47,23,FALSE))</f>
        <v/>
      </c>
      <c r="AX38" s="286" t="str">
        <f>IF(AX36="","",VLOOKUP(AX36,'【記載例】シフト記号表（勤務時間帯）'!$D$6:$Z$47,23,FALSE))</f>
        <v/>
      </c>
      <c r="AY38" s="286" t="str">
        <f>IF(AY36="","",VLOOKUP(AY36,'【記載例】シフト記号表（勤務時間帯）'!$D$6:$Z$47,23,FALSE))</f>
        <v/>
      </c>
      <c r="AZ38" s="343">
        <f>IF($BC$3="４週",SUM(U38:AV38),IF($BC$3="暦月",SUM(U38:AY38),""))</f>
        <v>0</v>
      </c>
      <c r="BA38" s="356"/>
      <c r="BB38" s="371">
        <f>IF($BC$3="４週",AZ38/4,IF($BC$3="暦月",(AZ38/($BC$8/7)),""))</f>
        <v>0</v>
      </c>
      <c r="BC38" s="356"/>
      <c r="BD38" s="389"/>
      <c r="BE38" s="394"/>
      <c r="BF38" s="394"/>
      <c r="BG38" s="394"/>
      <c r="BH38" s="405"/>
    </row>
    <row r="39" spans="2:60" ht="20.25" customHeight="1">
      <c r="B39" s="127"/>
      <c r="C39" s="140" t="s">
        <v>101</v>
      </c>
      <c r="D39" s="154"/>
      <c r="E39" s="163"/>
      <c r="F39" s="161"/>
      <c r="G39" s="169"/>
      <c r="H39" s="183" t="s">
        <v>21</v>
      </c>
      <c r="I39" s="190" t="s">
        <v>97</v>
      </c>
      <c r="J39" s="197"/>
      <c r="K39" s="197"/>
      <c r="L39" s="171"/>
      <c r="M39" s="205" t="s">
        <v>140</v>
      </c>
      <c r="N39" s="211"/>
      <c r="O39" s="218"/>
      <c r="P39" s="224" t="s">
        <v>36</v>
      </c>
      <c r="Q39" s="113"/>
      <c r="R39" s="113"/>
      <c r="S39" s="146"/>
      <c r="T39" s="258"/>
      <c r="U39" s="275" t="s">
        <v>61</v>
      </c>
      <c r="V39" s="287"/>
      <c r="W39" s="287" t="s">
        <v>61</v>
      </c>
      <c r="X39" s="287"/>
      <c r="Y39" s="287" t="s">
        <v>55</v>
      </c>
      <c r="Z39" s="287" t="s">
        <v>44</v>
      </c>
      <c r="AA39" s="303" t="s">
        <v>41</v>
      </c>
      <c r="AB39" s="275"/>
      <c r="AC39" s="287" t="s">
        <v>55</v>
      </c>
      <c r="AD39" s="287" t="s">
        <v>44</v>
      </c>
      <c r="AE39" s="287" t="s">
        <v>41</v>
      </c>
      <c r="AF39" s="287"/>
      <c r="AG39" s="287" t="s">
        <v>55</v>
      </c>
      <c r="AH39" s="303" t="s">
        <v>44</v>
      </c>
      <c r="AI39" s="275"/>
      <c r="AJ39" s="287" t="s">
        <v>63</v>
      </c>
      <c r="AK39" s="287" t="s">
        <v>63</v>
      </c>
      <c r="AL39" s="287" t="s">
        <v>41</v>
      </c>
      <c r="AM39" s="287" t="s">
        <v>63</v>
      </c>
      <c r="AN39" s="287"/>
      <c r="AO39" s="303" t="s">
        <v>55</v>
      </c>
      <c r="AP39" s="275" t="s">
        <v>44</v>
      </c>
      <c r="AQ39" s="287" t="s">
        <v>41</v>
      </c>
      <c r="AR39" s="287" t="s">
        <v>63</v>
      </c>
      <c r="AS39" s="287"/>
      <c r="AT39" s="287" t="s">
        <v>63</v>
      </c>
      <c r="AU39" s="287" t="s">
        <v>41</v>
      </c>
      <c r="AV39" s="303"/>
      <c r="AW39" s="275"/>
      <c r="AX39" s="287"/>
      <c r="AY39" s="287"/>
      <c r="AZ39" s="344"/>
      <c r="BA39" s="357"/>
      <c r="BB39" s="372"/>
      <c r="BC39" s="357"/>
      <c r="BD39" s="390"/>
      <c r="BE39" s="395"/>
      <c r="BF39" s="395"/>
      <c r="BG39" s="395"/>
      <c r="BH39" s="406"/>
    </row>
    <row r="40" spans="2:60" ht="20.25" customHeight="1">
      <c r="B40" s="125">
        <f>B37+1</f>
        <v>6</v>
      </c>
      <c r="C40" s="138"/>
      <c r="D40" s="156"/>
      <c r="E40" s="161"/>
      <c r="F40" s="161" t="str">
        <f>C39</f>
        <v>介護従業者</v>
      </c>
      <c r="G40" s="169"/>
      <c r="H40" s="179"/>
      <c r="I40" s="188"/>
      <c r="J40" s="199"/>
      <c r="K40" s="199"/>
      <c r="L40" s="169"/>
      <c r="M40" s="203"/>
      <c r="N40" s="213"/>
      <c r="O40" s="216"/>
      <c r="P40" s="222" t="s">
        <v>85</v>
      </c>
      <c r="Q40" s="231"/>
      <c r="R40" s="231"/>
      <c r="S40" s="241"/>
      <c r="T40" s="254"/>
      <c r="U40" s="273">
        <f>IF(U39="","",VLOOKUP(U39,'【記載例】シフト記号表（勤務時間帯）'!$D$6:$X$47,21,FALSE))</f>
        <v>7.9999999999999982</v>
      </c>
      <c r="V40" s="285" t="str">
        <f>IF(V39="","",VLOOKUP(V39,'【記載例】シフト記号表（勤務時間帯）'!$D$6:$X$47,21,FALSE))</f>
        <v/>
      </c>
      <c r="W40" s="285">
        <f>IF(W39="","",VLOOKUP(W39,'【記載例】シフト記号表（勤務時間帯）'!$D$6:$X$47,21,FALSE))</f>
        <v>7.9999999999999982</v>
      </c>
      <c r="X40" s="285" t="str">
        <f>IF(X39="","",VLOOKUP(X39,'【記載例】シフト記号表（勤務時間帯）'!$D$6:$X$47,21,FALSE))</f>
        <v/>
      </c>
      <c r="Y40" s="285">
        <f>IF(Y39="","",VLOOKUP(Y39,'【記載例】シフト記号表（勤務時間帯）'!$D$6:$X$47,21,FALSE))</f>
        <v>3</v>
      </c>
      <c r="Z40" s="285">
        <f>IF(Z39="","",VLOOKUP(Z39,'【記載例】シフト記号表（勤務時間帯）'!$D$6:$X$47,21,FALSE))</f>
        <v>3</v>
      </c>
      <c r="AA40" s="301">
        <f>IF(AA39="","",VLOOKUP(AA39,'【記載例】シフト記号表（勤務時間帯）'!$D$6:$X$47,21,FALSE))</f>
        <v>8</v>
      </c>
      <c r="AB40" s="273" t="str">
        <f>IF(AB39="","",VLOOKUP(AB39,'【記載例】シフト記号表（勤務時間帯）'!$D$6:$X$47,21,FALSE))</f>
        <v/>
      </c>
      <c r="AC40" s="285">
        <f>IF(AC39="","",VLOOKUP(AC39,'【記載例】シフト記号表（勤務時間帯）'!$D$6:$X$47,21,FALSE))</f>
        <v>3</v>
      </c>
      <c r="AD40" s="285">
        <f>IF(AD39="","",VLOOKUP(AD39,'【記載例】シフト記号表（勤務時間帯）'!$D$6:$X$47,21,FALSE))</f>
        <v>3</v>
      </c>
      <c r="AE40" s="285">
        <f>IF(AE39="","",VLOOKUP(AE39,'【記載例】シフト記号表（勤務時間帯）'!$D$6:$X$47,21,FALSE))</f>
        <v>8</v>
      </c>
      <c r="AF40" s="285" t="str">
        <f>IF(AF39="","",VLOOKUP(AF39,'【記載例】シフト記号表（勤務時間帯）'!$D$6:$X$47,21,FALSE))</f>
        <v/>
      </c>
      <c r="AG40" s="285">
        <f>IF(AG39="","",VLOOKUP(AG39,'【記載例】シフト記号表（勤務時間帯）'!$D$6:$X$47,21,FALSE))</f>
        <v>3</v>
      </c>
      <c r="AH40" s="301">
        <f>IF(AH39="","",VLOOKUP(AH39,'【記載例】シフト記号表（勤務時間帯）'!$D$6:$X$47,21,FALSE))</f>
        <v>3</v>
      </c>
      <c r="AI40" s="273" t="str">
        <f>IF(AI39="","",VLOOKUP(AI39,'【記載例】シフト記号表（勤務時間帯）'!$D$6:$X$47,21,FALSE))</f>
        <v/>
      </c>
      <c r="AJ40" s="285">
        <f>IF(AJ39="","",VLOOKUP(AJ39,'【記載例】シフト記号表（勤務時間帯）'!$D$6:$X$47,21,FALSE))</f>
        <v>8</v>
      </c>
      <c r="AK40" s="285">
        <f>IF(AK39="","",VLOOKUP(AK39,'【記載例】シフト記号表（勤務時間帯）'!$D$6:$X$47,21,FALSE))</f>
        <v>8</v>
      </c>
      <c r="AL40" s="285">
        <f>IF(AL39="","",VLOOKUP(AL39,'【記載例】シフト記号表（勤務時間帯）'!$D$6:$X$47,21,FALSE))</f>
        <v>8</v>
      </c>
      <c r="AM40" s="285">
        <f>IF(AM39="","",VLOOKUP(AM39,'【記載例】シフト記号表（勤務時間帯）'!$D$6:$X$47,21,FALSE))</f>
        <v>8</v>
      </c>
      <c r="AN40" s="285" t="str">
        <f>IF(AN39="","",VLOOKUP(AN39,'【記載例】シフト記号表（勤務時間帯）'!$D$6:$X$47,21,FALSE))</f>
        <v/>
      </c>
      <c r="AO40" s="301">
        <f>IF(AO39="","",VLOOKUP(AO39,'【記載例】シフト記号表（勤務時間帯）'!$D$6:$X$47,21,FALSE))</f>
        <v>3</v>
      </c>
      <c r="AP40" s="273">
        <f>IF(AP39="","",VLOOKUP(AP39,'【記載例】シフト記号表（勤務時間帯）'!$D$6:$X$47,21,FALSE))</f>
        <v>3</v>
      </c>
      <c r="AQ40" s="285">
        <f>IF(AQ39="","",VLOOKUP(AQ39,'【記載例】シフト記号表（勤務時間帯）'!$D$6:$X$47,21,FALSE))</f>
        <v>8</v>
      </c>
      <c r="AR40" s="285">
        <f>IF(AR39="","",VLOOKUP(AR39,'【記載例】シフト記号表（勤務時間帯）'!$D$6:$X$47,21,FALSE))</f>
        <v>8</v>
      </c>
      <c r="AS40" s="285" t="str">
        <f>IF(AS39="","",VLOOKUP(AS39,'【記載例】シフト記号表（勤務時間帯）'!$D$6:$X$47,21,FALSE))</f>
        <v/>
      </c>
      <c r="AT40" s="285">
        <f>IF(AT39="","",VLOOKUP(AT39,'【記載例】シフト記号表（勤務時間帯）'!$D$6:$X$47,21,FALSE))</f>
        <v>8</v>
      </c>
      <c r="AU40" s="285">
        <f>IF(AU39="","",VLOOKUP(AU39,'【記載例】シフト記号表（勤務時間帯）'!$D$6:$X$47,21,FALSE))</f>
        <v>8</v>
      </c>
      <c r="AV40" s="301" t="str">
        <f>IF(AV39="","",VLOOKUP(AV39,'【記載例】シフト記号表（勤務時間帯）'!$D$6:$X$47,21,FALSE))</f>
        <v/>
      </c>
      <c r="AW40" s="273" t="str">
        <f>IF(AW39="","",VLOOKUP(AW39,'【記載例】シフト記号表（勤務時間帯）'!$D$6:$X$47,21,FALSE))</f>
        <v/>
      </c>
      <c r="AX40" s="285" t="str">
        <f>IF(AX39="","",VLOOKUP(AX39,'【記載例】シフト記号表（勤務時間帯）'!$D$6:$X$47,21,FALSE))</f>
        <v/>
      </c>
      <c r="AY40" s="285" t="str">
        <f>IF(AY39="","",VLOOKUP(AY39,'【記載例】シフト記号表（勤務時間帯）'!$D$6:$X$47,21,FALSE))</f>
        <v/>
      </c>
      <c r="AZ40" s="342">
        <f>IF($BC$3="４週",SUM(U40:AV40),IF($BC$3="暦月",SUM(U40:AY40),""))</f>
        <v>120</v>
      </c>
      <c r="BA40" s="355"/>
      <c r="BB40" s="370">
        <f>IF($BC$3="４週",AZ40/4,IF($BC$3="暦月",(AZ40/($BC$8/7)),""))</f>
        <v>30</v>
      </c>
      <c r="BC40" s="355"/>
      <c r="BD40" s="388"/>
      <c r="BE40" s="397"/>
      <c r="BF40" s="397"/>
      <c r="BG40" s="397"/>
      <c r="BH40" s="404"/>
    </row>
    <row r="41" spans="2:60" ht="20.25" customHeight="1">
      <c r="B41" s="126"/>
      <c r="C41" s="139"/>
      <c r="D41" s="153"/>
      <c r="E41" s="162"/>
      <c r="F41" s="162"/>
      <c r="G41" s="170" t="str">
        <f>C39</f>
        <v>介護従業者</v>
      </c>
      <c r="H41" s="180"/>
      <c r="I41" s="189"/>
      <c r="J41" s="196"/>
      <c r="K41" s="196"/>
      <c r="L41" s="170"/>
      <c r="M41" s="204"/>
      <c r="N41" s="210"/>
      <c r="O41" s="217"/>
      <c r="P41" s="223" t="s">
        <v>86</v>
      </c>
      <c r="Q41" s="236"/>
      <c r="R41" s="236"/>
      <c r="S41" s="242"/>
      <c r="T41" s="255"/>
      <c r="U41" s="274" t="str">
        <f>IF(U39="","",VLOOKUP(U39,'【記載例】シフト記号表（勤務時間帯）'!$D$6:$Z$47,23,FALSE))</f>
        <v>-</v>
      </c>
      <c r="V41" s="286" t="str">
        <f>IF(V39="","",VLOOKUP(V39,'【記載例】シフト記号表（勤務時間帯）'!$D$6:$Z$47,23,FALSE))</f>
        <v/>
      </c>
      <c r="W41" s="286" t="str">
        <f>IF(W39="","",VLOOKUP(W39,'【記載例】シフト記号表（勤務時間帯）'!$D$6:$Z$47,23,FALSE))</f>
        <v>-</v>
      </c>
      <c r="X41" s="286" t="str">
        <f>IF(X39="","",VLOOKUP(X39,'【記載例】シフト記号表（勤務時間帯）'!$D$6:$Z$47,23,FALSE))</f>
        <v/>
      </c>
      <c r="Y41" s="286">
        <f>IF(Y39="","",VLOOKUP(Y39,'【記載例】シフト記号表（勤務時間帯）'!$D$6:$Z$47,23,FALSE))</f>
        <v>3.9999999999999991</v>
      </c>
      <c r="Z41" s="286">
        <f>IF(Z39="","",VLOOKUP(Z39,'【記載例】シフト記号表（勤務時間帯）'!$D$6:$Z$47,23,FALSE))</f>
        <v>6</v>
      </c>
      <c r="AA41" s="302" t="str">
        <f>IF(AA39="","",VLOOKUP(AA39,'【記載例】シフト記号表（勤務時間帯）'!$D$6:$Z$47,23,FALSE))</f>
        <v>-</v>
      </c>
      <c r="AB41" s="274" t="str">
        <f>IF(AB39="","",VLOOKUP(AB39,'【記載例】シフト記号表（勤務時間帯）'!$D$6:$Z$47,23,FALSE))</f>
        <v/>
      </c>
      <c r="AC41" s="286">
        <f>IF(AC39="","",VLOOKUP(AC39,'【記載例】シフト記号表（勤務時間帯）'!$D$6:$Z$47,23,FALSE))</f>
        <v>3.9999999999999991</v>
      </c>
      <c r="AD41" s="286">
        <f>IF(AD39="","",VLOOKUP(AD39,'【記載例】シフト記号表（勤務時間帯）'!$D$6:$Z$47,23,FALSE))</f>
        <v>6</v>
      </c>
      <c r="AE41" s="286" t="str">
        <f>IF(AE39="","",VLOOKUP(AE39,'【記載例】シフト記号表（勤務時間帯）'!$D$6:$Z$47,23,FALSE))</f>
        <v>-</v>
      </c>
      <c r="AF41" s="286" t="str">
        <f>IF(AF39="","",VLOOKUP(AF39,'【記載例】シフト記号表（勤務時間帯）'!$D$6:$Z$47,23,FALSE))</f>
        <v/>
      </c>
      <c r="AG41" s="286">
        <f>IF(AG39="","",VLOOKUP(AG39,'【記載例】シフト記号表（勤務時間帯）'!$D$6:$Z$47,23,FALSE))</f>
        <v>3.9999999999999991</v>
      </c>
      <c r="AH41" s="302">
        <f>IF(AH39="","",VLOOKUP(AH39,'【記載例】シフト記号表（勤務時間帯）'!$D$6:$Z$47,23,FALSE))</f>
        <v>6</v>
      </c>
      <c r="AI41" s="274" t="str">
        <f>IF(AI39="","",VLOOKUP(AI39,'【記載例】シフト記号表（勤務時間帯）'!$D$6:$Z$47,23,FALSE))</f>
        <v/>
      </c>
      <c r="AJ41" s="286" t="str">
        <f>IF(AJ39="","",VLOOKUP(AJ39,'【記載例】シフト記号表（勤務時間帯）'!$D$6:$Z$47,23,FALSE))</f>
        <v>-</v>
      </c>
      <c r="AK41" s="286" t="str">
        <f>IF(AK39="","",VLOOKUP(AK39,'【記載例】シフト記号表（勤務時間帯）'!$D$6:$Z$47,23,FALSE))</f>
        <v>-</v>
      </c>
      <c r="AL41" s="286" t="str">
        <f>IF(AL39="","",VLOOKUP(AL39,'【記載例】シフト記号表（勤務時間帯）'!$D$6:$Z$47,23,FALSE))</f>
        <v>-</v>
      </c>
      <c r="AM41" s="286" t="str">
        <f>IF(AM39="","",VLOOKUP(AM39,'【記載例】シフト記号表（勤務時間帯）'!$D$6:$Z$47,23,FALSE))</f>
        <v>-</v>
      </c>
      <c r="AN41" s="286" t="str">
        <f>IF(AN39="","",VLOOKUP(AN39,'【記載例】シフト記号表（勤務時間帯）'!$D$6:$Z$47,23,FALSE))</f>
        <v/>
      </c>
      <c r="AO41" s="302">
        <f>IF(AO39="","",VLOOKUP(AO39,'【記載例】シフト記号表（勤務時間帯）'!$D$6:$Z$47,23,FALSE))</f>
        <v>3.9999999999999991</v>
      </c>
      <c r="AP41" s="274">
        <f>IF(AP39="","",VLOOKUP(AP39,'【記載例】シフト記号表（勤務時間帯）'!$D$6:$Z$47,23,FALSE))</f>
        <v>6</v>
      </c>
      <c r="AQ41" s="286" t="str">
        <f>IF(AQ39="","",VLOOKUP(AQ39,'【記載例】シフト記号表（勤務時間帯）'!$D$6:$Z$47,23,FALSE))</f>
        <v>-</v>
      </c>
      <c r="AR41" s="286" t="str">
        <f>IF(AR39="","",VLOOKUP(AR39,'【記載例】シフト記号表（勤務時間帯）'!$D$6:$Z$47,23,FALSE))</f>
        <v>-</v>
      </c>
      <c r="AS41" s="286" t="str">
        <f>IF(AS39="","",VLOOKUP(AS39,'【記載例】シフト記号表（勤務時間帯）'!$D$6:$Z$47,23,FALSE))</f>
        <v/>
      </c>
      <c r="AT41" s="286" t="str">
        <f>IF(AT39="","",VLOOKUP(AT39,'【記載例】シフト記号表（勤務時間帯）'!$D$6:$Z$47,23,FALSE))</f>
        <v>-</v>
      </c>
      <c r="AU41" s="286" t="str">
        <f>IF(AU39="","",VLOOKUP(AU39,'【記載例】シフト記号表（勤務時間帯）'!$D$6:$Z$47,23,FALSE))</f>
        <v>-</v>
      </c>
      <c r="AV41" s="302" t="str">
        <f>IF(AV39="","",VLOOKUP(AV39,'【記載例】シフト記号表（勤務時間帯）'!$D$6:$Z$47,23,FALSE))</f>
        <v/>
      </c>
      <c r="AW41" s="274" t="str">
        <f>IF(AW39="","",VLOOKUP(AW39,'【記載例】シフト記号表（勤務時間帯）'!$D$6:$Z$47,23,FALSE))</f>
        <v/>
      </c>
      <c r="AX41" s="286" t="str">
        <f>IF(AX39="","",VLOOKUP(AX39,'【記載例】シフト記号表（勤務時間帯）'!$D$6:$Z$47,23,FALSE))</f>
        <v/>
      </c>
      <c r="AY41" s="286" t="str">
        <f>IF(AY39="","",VLOOKUP(AY39,'【記載例】シフト記号表（勤務時間帯）'!$D$6:$Z$47,23,FALSE))</f>
        <v/>
      </c>
      <c r="AZ41" s="343">
        <f>IF($BC$3="４週",SUM(U41:AV41),IF($BC$3="暦月",SUM(U41:AY41),""))</f>
        <v>40</v>
      </c>
      <c r="BA41" s="356"/>
      <c r="BB41" s="371">
        <f>IF($BC$3="４週",AZ41/4,IF($BC$3="暦月",(AZ41/($BC$8/7)),""))</f>
        <v>10</v>
      </c>
      <c r="BC41" s="356"/>
      <c r="BD41" s="389"/>
      <c r="BE41" s="394"/>
      <c r="BF41" s="394"/>
      <c r="BG41" s="394"/>
      <c r="BH41" s="405"/>
    </row>
    <row r="42" spans="2:60" ht="20.25" customHeight="1">
      <c r="B42" s="127"/>
      <c r="C42" s="140" t="s">
        <v>101</v>
      </c>
      <c r="D42" s="154"/>
      <c r="E42" s="163"/>
      <c r="F42" s="161"/>
      <c r="G42" s="169"/>
      <c r="H42" s="183" t="s">
        <v>21</v>
      </c>
      <c r="I42" s="190" t="s">
        <v>97</v>
      </c>
      <c r="J42" s="197"/>
      <c r="K42" s="197"/>
      <c r="L42" s="171"/>
      <c r="M42" s="205" t="s">
        <v>141</v>
      </c>
      <c r="N42" s="211"/>
      <c r="O42" s="218"/>
      <c r="P42" s="224" t="s">
        <v>36</v>
      </c>
      <c r="Q42" s="233"/>
      <c r="R42" s="233"/>
      <c r="S42" s="243"/>
      <c r="T42" s="256"/>
      <c r="U42" s="275"/>
      <c r="V42" s="287" t="s">
        <v>61</v>
      </c>
      <c r="W42" s="287" t="s">
        <v>55</v>
      </c>
      <c r="X42" s="287" t="s">
        <v>44</v>
      </c>
      <c r="Y42" s="287" t="s">
        <v>61</v>
      </c>
      <c r="Z42" s="287"/>
      <c r="AA42" s="303" t="s">
        <v>61</v>
      </c>
      <c r="AB42" s="275" t="s">
        <v>41</v>
      </c>
      <c r="AC42" s="287" t="s">
        <v>41</v>
      </c>
      <c r="AD42" s="287"/>
      <c r="AE42" s="287"/>
      <c r="AF42" s="287" t="s">
        <v>55</v>
      </c>
      <c r="AG42" s="287" t="s">
        <v>44</v>
      </c>
      <c r="AH42" s="303" t="s">
        <v>41</v>
      </c>
      <c r="AI42" s="275" t="s">
        <v>61</v>
      </c>
      <c r="AJ42" s="287"/>
      <c r="AK42" s="287" t="s">
        <v>55</v>
      </c>
      <c r="AL42" s="287" t="s">
        <v>44</v>
      </c>
      <c r="AM42" s="287"/>
      <c r="AN42" s="287" t="s">
        <v>61</v>
      </c>
      <c r="AO42" s="303" t="s">
        <v>61</v>
      </c>
      <c r="AP42" s="275" t="s">
        <v>63</v>
      </c>
      <c r="AQ42" s="287"/>
      <c r="AR42" s="287" t="s">
        <v>61</v>
      </c>
      <c r="AS42" s="287" t="s">
        <v>41</v>
      </c>
      <c r="AT42" s="287" t="s">
        <v>55</v>
      </c>
      <c r="AU42" s="287" t="s">
        <v>44</v>
      </c>
      <c r="AV42" s="303"/>
      <c r="AW42" s="275"/>
      <c r="AX42" s="287"/>
      <c r="AY42" s="287"/>
      <c r="AZ42" s="344"/>
      <c r="BA42" s="357"/>
      <c r="BB42" s="372"/>
      <c r="BC42" s="357"/>
      <c r="BD42" s="390"/>
      <c r="BE42" s="395"/>
      <c r="BF42" s="395"/>
      <c r="BG42" s="395"/>
      <c r="BH42" s="406"/>
    </row>
    <row r="43" spans="2:60" ht="20.25" customHeight="1">
      <c r="B43" s="125">
        <f>B40+1</f>
        <v>7</v>
      </c>
      <c r="C43" s="138"/>
      <c r="D43" s="156"/>
      <c r="E43" s="161"/>
      <c r="F43" s="161" t="str">
        <f>C42</f>
        <v>介護従業者</v>
      </c>
      <c r="G43" s="169"/>
      <c r="H43" s="179"/>
      <c r="I43" s="188"/>
      <c r="J43" s="199"/>
      <c r="K43" s="199"/>
      <c r="L43" s="169"/>
      <c r="M43" s="203"/>
      <c r="N43" s="213"/>
      <c r="O43" s="216"/>
      <c r="P43" s="222" t="s">
        <v>85</v>
      </c>
      <c r="Q43" s="231"/>
      <c r="R43" s="231"/>
      <c r="S43" s="241"/>
      <c r="T43" s="254"/>
      <c r="U43" s="273" t="str">
        <f>IF(U42="","",VLOOKUP(U42,'【記載例】シフト記号表（勤務時間帯）'!$D$6:$X$47,21,FALSE))</f>
        <v/>
      </c>
      <c r="V43" s="285">
        <f>IF(V42="","",VLOOKUP(V42,'【記載例】シフト記号表（勤務時間帯）'!$D$6:$X$47,21,FALSE))</f>
        <v>7.9999999999999982</v>
      </c>
      <c r="W43" s="285">
        <f>IF(W42="","",VLOOKUP(W42,'【記載例】シフト記号表（勤務時間帯）'!$D$6:$X$47,21,FALSE))</f>
        <v>3</v>
      </c>
      <c r="X43" s="285">
        <f>IF(X42="","",VLOOKUP(X42,'【記載例】シフト記号表（勤務時間帯）'!$D$6:$X$47,21,FALSE))</f>
        <v>3</v>
      </c>
      <c r="Y43" s="285">
        <f>IF(Y42="","",VLOOKUP(Y42,'【記載例】シフト記号表（勤務時間帯）'!$D$6:$X$47,21,FALSE))</f>
        <v>7.9999999999999982</v>
      </c>
      <c r="Z43" s="285" t="str">
        <f>IF(Z42="","",VLOOKUP(Z42,'【記載例】シフト記号表（勤務時間帯）'!$D$6:$X$47,21,FALSE))</f>
        <v/>
      </c>
      <c r="AA43" s="301">
        <f>IF(AA42="","",VLOOKUP(AA42,'【記載例】シフト記号表（勤務時間帯）'!$D$6:$X$47,21,FALSE))</f>
        <v>7.9999999999999982</v>
      </c>
      <c r="AB43" s="273">
        <f>IF(AB42="","",VLOOKUP(AB42,'【記載例】シフト記号表（勤務時間帯）'!$D$6:$X$47,21,FALSE))</f>
        <v>8</v>
      </c>
      <c r="AC43" s="285">
        <f>IF(AC42="","",VLOOKUP(AC42,'【記載例】シフト記号表（勤務時間帯）'!$D$6:$X$47,21,FALSE))</f>
        <v>8</v>
      </c>
      <c r="AD43" s="285" t="str">
        <f>IF(AD42="","",VLOOKUP(AD42,'【記載例】シフト記号表（勤務時間帯）'!$D$6:$X$47,21,FALSE))</f>
        <v/>
      </c>
      <c r="AE43" s="285" t="str">
        <f>IF(AE42="","",VLOOKUP(AE42,'【記載例】シフト記号表（勤務時間帯）'!$D$6:$X$47,21,FALSE))</f>
        <v/>
      </c>
      <c r="AF43" s="285">
        <f>IF(AF42="","",VLOOKUP(AF42,'【記載例】シフト記号表（勤務時間帯）'!$D$6:$X$47,21,FALSE))</f>
        <v>3</v>
      </c>
      <c r="AG43" s="285">
        <f>IF(AG42="","",VLOOKUP(AG42,'【記載例】シフト記号表（勤務時間帯）'!$D$6:$X$47,21,FALSE))</f>
        <v>3</v>
      </c>
      <c r="AH43" s="301">
        <f>IF(AH42="","",VLOOKUP(AH42,'【記載例】シフト記号表（勤務時間帯）'!$D$6:$X$47,21,FALSE))</f>
        <v>8</v>
      </c>
      <c r="AI43" s="273">
        <f>IF(AI42="","",VLOOKUP(AI42,'【記載例】シフト記号表（勤務時間帯）'!$D$6:$X$47,21,FALSE))</f>
        <v>7.9999999999999982</v>
      </c>
      <c r="AJ43" s="285" t="str">
        <f>IF(AJ42="","",VLOOKUP(AJ42,'【記載例】シフト記号表（勤務時間帯）'!$D$6:$X$47,21,FALSE))</f>
        <v/>
      </c>
      <c r="AK43" s="285">
        <f>IF(AK42="","",VLOOKUP(AK42,'【記載例】シフト記号表（勤務時間帯）'!$D$6:$X$47,21,FALSE))</f>
        <v>3</v>
      </c>
      <c r="AL43" s="285">
        <f>IF(AL42="","",VLOOKUP(AL42,'【記載例】シフト記号表（勤務時間帯）'!$D$6:$X$47,21,FALSE))</f>
        <v>3</v>
      </c>
      <c r="AM43" s="285" t="str">
        <f>IF(AM42="","",VLOOKUP(AM42,'【記載例】シフト記号表（勤務時間帯）'!$D$6:$X$47,21,FALSE))</f>
        <v/>
      </c>
      <c r="AN43" s="285">
        <f>IF(AN42="","",VLOOKUP(AN42,'【記載例】シフト記号表（勤務時間帯）'!$D$6:$X$47,21,FALSE))</f>
        <v>7.9999999999999982</v>
      </c>
      <c r="AO43" s="301">
        <f>IF(AO42="","",VLOOKUP(AO42,'【記載例】シフト記号表（勤務時間帯）'!$D$6:$X$47,21,FALSE))</f>
        <v>7.9999999999999982</v>
      </c>
      <c r="AP43" s="273">
        <f>IF(AP42="","",VLOOKUP(AP42,'【記載例】シフト記号表（勤務時間帯）'!$D$6:$X$47,21,FALSE))</f>
        <v>8</v>
      </c>
      <c r="AQ43" s="285" t="str">
        <f>IF(AQ42="","",VLOOKUP(AQ42,'【記載例】シフト記号表（勤務時間帯）'!$D$6:$X$47,21,FALSE))</f>
        <v/>
      </c>
      <c r="AR43" s="285">
        <f>IF(AR42="","",VLOOKUP(AR42,'【記載例】シフト記号表（勤務時間帯）'!$D$6:$X$47,21,FALSE))</f>
        <v>7.9999999999999982</v>
      </c>
      <c r="AS43" s="285">
        <f>IF(AS42="","",VLOOKUP(AS42,'【記載例】シフト記号表（勤務時間帯）'!$D$6:$X$47,21,FALSE))</f>
        <v>8</v>
      </c>
      <c r="AT43" s="285">
        <f>IF(AT42="","",VLOOKUP(AT42,'【記載例】シフト記号表（勤務時間帯）'!$D$6:$X$47,21,FALSE))</f>
        <v>3</v>
      </c>
      <c r="AU43" s="285">
        <f>IF(AU42="","",VLOOKUP(AU42,'【記載例】シフト記号表（勤務時間帯）'!$D$6:$X$47,21,FALSE))</f>
        <v>3</v>
      </c>
      <c r="AV43" s="301" t="str">
        <f>IF(AV42="","",VLOOKUP(AV42,'【記載例】シフト記号表（勤務時間帯）'!$D$6:$X$47,21,FALSE))</f>
        <v/>
      </c>
      <c r="AW43" s="273" t="str">
        <f>IF(AW42="","",VLOOKUP(AW42,'【記載例】シフト記号表（勤務時間帯）'!$D$6:$X$47,21,FALSE))</f>
        <v/>
      </c>
      <c r="AX43" s="285" t="str">
        <f>IF(AX42="","",VLOOKUP(AX42,'【記載例】シフト記号表（勤務時間帯）'!$D$6:$X$47,21,FALSE))</f>
        <v/>
      </c>
      <c r="AY43" s="285" t="str">
        <f>IF(AY42="","",VLOOKUP(AY42,'【記載例】シフト記号表（勤務時間帯）'!$D$6:$X$47,21,FALSE))</f>
        <v/>
      </c>
      <c r="AZ43" s="342">
        <f>IF($BC$3="４週",SUM(U43:AV43),IF($BC$3="暦月",SUM(U43:AY43),""))</f>
        <v>119.99999999999999</v>
      </c>
      <c r="BA43" s="355"/>
      <c r="BB43" s="370">
        <f>IF($BC$3="４週",AZ43/4,IF($BC$3="暦月",(AZ43/($BC$8/7)),""))</f>
        <v>29.999999999999996</v>
      </c>
      <c r="BC43" s="355"/>
      <c r="BD43" s="388"/>
      <c r="BE43" s="397"/>
      <c r="BF43" s="397"/>
      <c r="BG43" s="397"/>
      <c r="BH43" s="404"/>
    </row>
    <row r="44" spans="2:60" ht="20.25" customHeight="1">
      <c r="B44" s="126"/>
      <c r="C44" s="139"/>
      <c r="D44" s="153"/>
      <c r="E44" s="162"/>
      <c r="F44" s="162"/>
      <c r="G44" s="170" t="str">
        <f>C42</f>
        <v>介護従業者</v>
      </c>
      <c r="H44" s="180"/>
      <c r="I44" s="189"/>
      <c r="J44" s="196"/>
      <c r="K44" s="196"/>
      <c r="L44" s="170"/>
      <c r="M44" s="204"/>
      <c r="N44" s="210"/>
      <c r="O44" s="217"/>
      <c r="P44" s="223" t="s">
        <v>86</v>
      </c>
      <c r="Q44" s="113"/>
      <c r="R44" s="113"/>
      <c r="S44" s="146"/>
      <c r="T44" s="259"/>
      <c r="U44" s="274" t="str">
        <f>IF(U42="","",VLOOKUP(U42,'【記載例】シフト記号表（勤務時間帯）'!$D$6:$Z$47,23,FALSE))</f>
        <v/>
      </c>
      <c r="V44" s="286" t="str">
        <f>IF(V42="","",VLOOKUP(V42,'【記載例】シフト記号表（勤務時間帯）'!$D$6:$Z$47,23,FALSE))</f>
        <v>-</v>
      </c>
      <c r="W44" s="286">
        <f>IF(W42="","",VLOOKUP(W42,'【記載例】シフト記号表（勤務時間帯）'!$D$6:$Z$47,23,FALSE))</f>
        <v>3.9999999999999991</v>
      </c>
      <c r="X44" s="286">
        <f>IF(X42="","",VLOOKUP(X42,'【記載例】シフト記号表（勤務時間帯）'!$D$6:$Z$47,23,FALSE))</f>
        <v>6</v>
      </c>
      <c r="Y44" s="286" t="str">
        <f>IF(Y42="","",VLOOKUP(Y42,'【記載例】シフト記号表（勤務時間帯）'!$D$6:$Z$47,23,FALSE))</f>
        <v>-</v>
      </c>
      <c r="Z44" s="286" t="str">
        <f>IF(Z42="","",VLOOKUP(Z42,'【記載例】シフト記号表（勤務時間帯）'!$D$6:$Z$47,23,FALSE))</f>
        <v/>
      </c>
      <c r="AA44" s="302" t="str">
        <f>IF(AA42="","",VLOOKUP(AA42,'【記載例】シフト記号表（勤務時間帯）'!$D$6:$Z$47,23,FALSE))</f>
        <v>-</v>
      </c>
      <c r="AB44" s="274" t="str">
        <f>IF(AB42="","",VLOOKUP(AB42,'【記載例】シフト記号表（勤務時間帯）'!$D$6:$Z$47,23,FALSE))</f>
        <v>-</v>
      </c>
      <c r="AC44" s="286" t="str">
        <f>IF(AC42="","",VLOOKUP(AC42,'【記載例】シフト記号表（勤務時間帯）'!$D$6:$Z$47,23,FALSE))</f>
        <v>-</v>
      </c>
      <c r="AD44" s="286" t="str">
        <f>IF(AD42="","",VLOOKUP(AD42,'【記載例】シフト記号表（勤務時間帯）'!$D$6:$Z$47,23,FALSE))</f>
        <v/>
      </c>
      <c r="AE44" s="286" t="str">
        <f>IF(AE42="","",VLOOKUP(AE42,'【記載例】シフト記号表（勤務時間帯）'!$D$6:$Z$47,23,FALSE))</f>
        <v/>
      </c>
      <c r="AF44" s="286">
        <f>IF(AF42="","",VLOOKUP(AF42,'【記載例】シフト記号表（勤務時間帯）'!$D$6:$Z$47,23,FALSE))</f>
        <v>3.9999999999999991</v>
      </c>
      <c r="AG44" s="286">
        <f>IF(AG42="","",VLOOKUP(AG42,'【記載例】シフト記号表（勤務時間帯）'!$D$6:$Z$47,23,FALSE))</f>
        <v>6</v>
      </c>
      <c r="AH44" s="302" t="str">
        <f>IF(AH42="","",VLOOKUP(AH42,'【記載例】シフト記号表（勤務時間帯）'!$D$6:$Z$47,23,FALSE))</f>
        <v>-</v>
      </c>
      <c r="AI44" s="274" t="str">
        <f>IF(AI42="","",VLOOKUP(AI42,'【記載例】シフト記号表（勤務時間帯）'!$D$6:$Z$47,23,FALSE))</f>
        <v>-</v>
      </c>
      <c r="AJ44" s="286" t="str">
        <f>IF(AJ42="","",VLOOKUP(AJ42,'【記載例】シフト記号表（勤務時間帯）'!$D$6:$Z$47,23,FALSE))</f>
        <v/>
      </c>
      <c r="AK44" s="286">
        <f>IF(AK42="","",VLOOKUP(AK42,'【記載例】シフト記号表（勤務時間帯）'!$D$6:$Z$47,23,FALSE))</f>
        <v>3.9999999999999991</v>
      </c>
      <c r="AL44" s="286">
        <f>IF(AL42="","",VLOOKUP(AL42,'【記載例】シフト記号表（勤務時間帯）'!$D$6:$Z$47,23,FALSE))</f>
        <v>6</v>
      </c>
      <c r="AM44" s="286" t="str">
        <f>IF(AM42="","",VLOOKUP(AM42,'【記載例】シフト記号表（勤務時間帯）'!$D$6:$Z$47,23,FALSE))</f>
        <v/>
      </c>
      <c r="AN44" s="286" t="str">
        <f>IF(AN42="","",VLOOKUP(AN42,'【記載例】シフト記号表（勤務時間帯）'!$D$6:$Z$47,23,FALSE))</f>
        <v>-</v>
      </c>
      <c r="AO44" s="302" t="str">
        <f>IF(AO42="","",VLOOKUP(AO42,'【記載例】シフト記号表（勤務時間帯）'!$D$6:$Z$47,23,FALSE))</f>
        <v>-</v>
      </c>
      <c r="AP44" s="274" t="str">
        <f>IF(AP42="","",VLOOKUP(AP42,'【記載例】シフト記号表（勤務時間帯）'!$D$6:$Z$47,23,FALSE))</f>
        <v>-</v>
      </c>
      <c r="AQ44" s="286" t="str">
        <f>IF(AQ42="","",VLOOKUP(AQ42,'【記載例】シフト記号表（勤務時間帯）'!$D$6:$Z$47,23,FALSE))</f>
        <v/>
      </c>
      <c r="AR44" s="286" t="str">
        <f>IF(AR42="","",VLOOKUP(AR42,'【記載例】シフト記号表（勤務時間帯）'!$D$6:$Z$47,23,FALSE))</f>
        <v>-</v>
      </c>
      <c r="AS44" s="286" t="str">
        <f>IF(AS42="","",VLOOKUP(AS42,'【記載例】シフト記号表（勤務時間帯）'!$D$6:$Z$47,23,FALSE))</f>
        <v>-</v>
      </c>
      <c r="AT44" s="286">
        <f>IF(AT42="","",VLOOKUP(AT42,'【記載例】シフト記号表（勤務時間帯）'!$D$6:$Z$47,23,FALSE))</f>
        <v>3.9999999999999991</v>
      </c>
      <c r="AU44" s="286">
        <f>IF(AU42="","",VLOOKUP(AU42,'【記載例】シフト記号表（勤務時間帯）'!$D$6:$Z$47,23,FALSE))</f>
        <v>6</v>
      </c>
      <c r="AV44" s="302" t="str">
        <f>IF(AV42="","",VLOOKUP(AV42,'【記載例】シフト記号表（勤務時間帯）'!$D$6:$Z$47,23,FALSE))</f>
        <v/>
      </c>
      <c r="AW44" s="274" t="str">
        <f>IF(AW42="","",VLOOKUP(AW42,'【記載例】シフト記号表（勤務時間帯）'!$D$6:$Z$47,23,FALSE))</f>
        <v/>
      </c>
      <c r="AX44" s="286" t="str">
        <f>IF(AX42="","",VLOOKUP(AX42,'【記載例】シフト記号表（勤務時間帯）'!$D$6:$Z$47,23,FALSE))</f>
        <v/>
      </c>
      <c r="AY44" s="286" t="str">
        <f>IF(AY42="","",VLOOKUP(AY42,'【記載例】シフト記号表（勤務時間帯）'!$D$6:$Z$47,23,FALSE))</f>
        <v/>
      </c>
      <c r="AZ44" s="343">
        <f>IF($BC$3="４週",SUM(U44:AV44),IF($BC$3="暦月",SUM(U44:AY44),""))</f>
        <v>40</v>
      </c>
      <c r="BA44" s="356"/>
      <c r="BB44" s="371">
        <f>IF($BC$3="４週",AZ44/4,IF($BC$3="暦月",(AZ44/($BC$8/7)),""))</f>
        <v>10</v>
      </c>
      <c r="BC44" s="356"/>
      <c r="BD44" s="389"/>
      <c r="BE44" s="394"/>
      <c r="BF44" s="394"/>
      <c r="BG44" s="394"/>
      <c r="BH44" s="405"/>
    </row>
    <row r="45" spans="2:60" ht="20.25" customHeight="1">
      <c r="B45" s="127"/>
      <c r="C45" s="140" t="s">
        <v>101</v>
      </c>
      <c r="D45" s="154"/>
      <c r="E45" s="163"/>
      <c r="F45" s="161"/>
      <c r="G45" s="169"/>
      <c r="H45" s="183" t="s">
        <v>21</v>
      </c>
      <c r="I45" s="190" t="s">
        <v>96</v>
      </c>
      <c r="J45" s="197"/>
      <c r="K45" s="197"/>
      <c r="L45" s="171"/>
      <c r="M45" s="205" t="s">
        <v>142</v>
      </c>
      <c r="N45" s="211"/>
      <c r="O45" s="218"/>
      <c r="P45" s="224" t="s">
        <v>36</v>
      </c>
      <c r="Q45" s="233"/>
      <c r="R45" s="233"/>
      <c r="S45" s="243"/>
      <c r="T45" s="256"/>
      <c r="U45" s="275" t="s">
        <v>61</v>
      </c>
      <c r="V45" s="287"/>
      <c r="W45" s="287" t="s">
        <v>41</v>
      </c>
      <c r="X45" s="287" t="s">
        <v>55</v>
      </c>
      <c r="Y45" s="287" t="s">
        <v>44</v>
      </c>
      <c r="Z45" s="287" t="s">
        <v>61</v>
      </c>
      <c r="AA45" s="303"/>
      <c r="AB45" s="275" t="s">
        <v>61</v>
      </c>
      <c r="AC45" s="287"/>
      <c r="AD45" s="287" t="s">
        <v>63</v>
      </c>
      <c r="AE45" s="287" t="s">
        <v>55</v>
      </c>
      <c r="AF45" s="287" t="s">
        <v>44</v>
      </c>
      <c r="AG45" s="287"/>
      <c r="AH45" s="303" t="s">
        <v>61</v>
      </c>
      <c r="AI45" s="275" t="s">
        <v>55</v>
      </c>
      <c r="AJ45" s="287" t="s">
        <v>44</v>
      </c>
      <c r="AK45" s="287"/>
      <c r="AL45" s="287" t="s">
        <v>61</v>
      </c>
      <c r="AM45" s="287" t="s">
        <v>61</v>
      </c>
      <c r="AN45" s="287" t="s">
        <v>41</v>
      </c>
      <c r="AO45" s="303"/>
      <c r="AP45" s="275" t="s">
        <v>55</v>
      </c>
      <c r="AQ45" s="287" t="s">
        <v>44</v>
      </c>
      <c r="AR45" s="287"/>
      <c r="AS45" s="287" t="s">
        <v>61</v>
      </c>
      <c r="AT45" s="287"/>
      <c r="AU45" s="287" t="s">
        <v>55</v>
      </c>
      <c r="AV45" s="303" t="s">
        <v>44</v>
      </c>
      <c r="AW45" s="275"/>
      <c r="AX45" s="287"/>
      <c r="AY45" s="287"/>
      <c r="AZ45" s="344"/>
      <c r="BA45" s="357"/>
      <c r="BB45" s="372"/>
      <c r="BC45" s="357"/>
      <c r="BD45" s="390"/>
      <c r="BE45" s="395"/>
      <c r="BF45" s="395"/>
      <c r="BG45" s="395"/>
      <c r="BH45" s="406"/>
    </row>
    <row r="46" spans="2:60" ht="20.25" customHeight="1">
      <c r="B46" s="125">
        <f>B43+1</f>
        <v>8</v>
      </c>
      <c r="C46" s="138"/>
      <c r="D46" s="156"/>
      <c r="E46" s="161"/>
      <c r="F46" s="161" t="str">
        <f>C45</f>
        <v>介護従業者</v>
      </c>
      <c r="G46" s="169"/>
      <c r="H46" s="179"/>
      <c r="I46" s="188"/>
      <c r="J46" s="199"/>
      <c r="K46" s="199"/>
      <c r="L46" s="169"/>
      <c r="M46" s="203"/>
      <c r="N46" s="213"/>
      <c r="O46" s="216"/>
      <c r="P46" s="222" t="s">
        <v>85</v>
      </c>
      <c r="Q46" s="231"/>
      <c r="R46" s="231"/>
      <c r="S46" s="241"/>
      <c r="T46" s="254"/>
      <c r="U46" s="273">
        <f>IF(U45="","",VLOOKUP(U45,'【記載例】シフト記号表（勤務時間帯）'!$D$6:$X$47,21,FALSE))</f>
        <v>7.9999999999999982</v>
      </c>
      <c r="V46" s="285" t="str">
        <f>IF(V45="","",VLOOKUP(V45,'【記載例】シフト記号表（勤務時間帯）'!$D$6:$X$47,21,FALSE))</f>
        <v/>
      </c>
      <c r="W46" s="285">
        <f>IF(W45="","",VLOOKUP(W45,'【記載例】シフト記号表（勤務時間帯）'!$D$6:$X$47,21,FALSE))</f>
        <v>8</v>
      </c>
      <c r="X46" s="285">
        <f>IF(X45="","",VLOOKUP(X45,'【記載例】シフト記号表（勤務時間帯）'!$D$6:$X$47,21,FALSE))</f>
        <v>3</v>
      </c>
      <c r="Y46" s="285">
        <f>IF(Y45="","",VLOOKUP(Y45,'【記載例】シフト記号表（勤務時間帯）'!$D$6:$X$47,21,FALSE))</f>
        <v>3</v>
      </c>
      <c r="Z46" s="285">
        <f>IF(Z45="","",VLOOKUP(Z45,'【記載例】シフト記号表（勤務時間帯）'!$D$6:$X$47,21,FALSE))</f>
        <v>7.9999999999999982</v>
      </c>
      <c r="AA46" s="301" t="str">
        <f>IF(AA45="","",VLOOKUP(AA45,'【記載例】シフト記号表（勤務時間帯）'!$D$6:$X$47,21,FALSE))</f>
        <v/>
      </c>
      <c r="AB46" s="273">
        <f>IF(AB45="","",VLOOKUP(AB45,'【記載例】シフト記号表（勤務時間帯）'!$D$6:$X$47,21,FALSE))</f>
        <v>7.9999999999999982</v>
      </c>
      <c r="AC46" s="285" t="str">
        <f>IF(AC45="","",VLOOKUP(AC45,'【記載例】シフト記号表（勤務時間帯）'!$D$6:$X$47,21,FALSE))</f>
        <v/>
      </c>
      <c r="AD46" s="285">
        <f>IF(AD45="","",VLOOKUP(AD45,'【記載例】シフト記号表（勤務時間帯）'!$D$6:$X$47,21,FALSE))</f>
        <v>8</v>
      </c>
      <c r="AE46" s="285">
        <f>IF(AE45="","",VLOOKUP(AE45,'【記載例】シフト記号表（勤務時間帯）'!$D$6:$X$47,21,FALSE))</f>
        <v>3</v>
      </c>
      <c r="AF46" s="285">
        <f>IF(AF45="","",VLOOKUP(AF45,'【記載例】シフト記号表（勤務時間帯）'!$D$6:$X$47,21,FALSE))</f>
        <v>3</v>
      </c>
      <c r="AG46" s="285" t="str">
        <f>IF(AG45="","",VLOOKUP(AG45,'【記載例】シフト記号表（勤務時間帯）'!$D$6:$X$47,21,FALSE))</f>
        <v/>
      </c>
      <c r="AH46" s="301">
        <f>IF(AH45="","",VLOOKUP(AH45,'【記載例】シフト記号表（勤務時間帯）'!$D$6:$X$47,21,FALSE))</f>
        <v>7.9999999999999982</v>
      </c>
      <c r="AI46" s="273">
        <f>IF(AI45="","",VLOOKUP(AI45,'【記載例】シフト記号表（勤務時間帯）'!$D$6:$X$47,21,FALSE))</f>
        <v>3</v>
      </c>
      <c r="AJ46" s="285">
        <f>IF(AJ45="","",VLOOKUP(AJ45,'【記載例】シフト記号表（勤務時間帯）'!$D$6:$X$47,21,FALSE))</f>
        <v>3</v>
      </c>
      <c r="AK46" s="285" t="str">
        <f>IF(AK45="","",VLOOKUP(AK45,'【記載例】シフト記号表（勤務時間帯）'!$D$6:$X$47,21,FALSE))</f>
        <v/>
      </c>
      <c r="AL46" s="285">
        <f>IF(AL45="","",VLOOKUP(AL45,'【記載例】シフト記号表（勤務時間帯）'!$D$6:$X$47,21,FALSE))</f>
        <v>7.9999999999999982</v>
      </c>
      <c r="AM46" s="285">
        <f>IF(AM45="","",VLOOKUP(AM45,'【記載例】シフト記号表（勤務時間帯）'!$D$6:$X$47,21,FALSE))</f>
        <v>7.9999999999999982</v>
      </c>
      <c r="AN46" s="285">
        <f>IF(AN45="","",VLOOKUP(AN45,'【記載例】シフト記号表（勤務時間帯）'!$D$6:$X$47,21,FALSE))</f>
        <v>8</v>
      </c>
      <c r="AO46" s="301" t="str">
        <f>IF(AO45="","",VLOOKUP(AO45,'【記載例】シフト記号表（勤務時間帯）'!$D$6:$X$47,21,FALSE))</f>
        <v/>
      </c>
      <c r="AP46" s="273">
        <f>IF(AP45="","",VLOOKUP(AP45,'【記載例】シフト記号表（勤務時間帯）'!$D$6:$X$47,21,FALSE))</f>
        <v>3</v>
      </c>
      <c r="AQ46" s="285">
        <f>IF(AQ45="","",VLOOKUP(AQ45,'【記載例】シフト記号表（勤務時間帯）'!$D$6:$X$47,21,FALSE))</f>
        <v>3</v>
      </c>
      <c r="AR46" s="285" t="str">
        <f>IF(AR45="","",VLOOKUP(AR45,'【記載例】シフト記号表（勤務時間帯）'!$D$6:$X$47,21,FALSE))</f>
        <v/>
      </c>
      <c r="AS46" s="285">
        <f>IF(AS45="","",VLOOKUP(AS45,'【記載例】シフト記号表（勤務時間帯）'!$D$6:$X$47,21,FALSE))</f>
        <v>7.9999999999999982</v>
      </c>
      <c r="AT46" s="285" t="str">
        <f>IF(AT45="","",VLOOKUP(AT45,'【記載例】シフト記号表（勤務時間帯）'!$D$6:$X$47,21,FALSE))</f>
        <v/>
      </c>
      <c r="AU46" s="285">
        <f>IF(AU45="","",VLOOKUP(AU45,'【記載例】シフト記号表（勤務時間帯）'!$D$6:$X$47,21,FALSE))</f>
        <v>3</v>
      </c>
      <c r="AV46" s="301">
        <f>IF(AV45="","",VLOOKUP(AV45,'【記載例】シフト記号表（勤務時間帯）'!$D$6:$X$47,21,FALSE))</f>
        <v>3</v>
      </c>
      <c r="AW46" s="273" t="str">
        <f>IF(AW45="","",VLOOKUP(AW45,'【記載例】シフト記号表（勤務時間帯）'!$D$6:$X$47,21,FALSE))</f>
        <v/>
      </c>
      <c r="AX46" s="285" t="str">
        <f>IF(AX45="","",VLOOKUP(AX45,'【記載例】シフト記号表（勤務時間帯）'!$D$6:$X$47,21,FALSE))</f>
        <v/>
      </c>
      <c r="AY46" s="285" t="str">
        <f>IF(AY45="","",VLOOKUP(AY45,'【記載例】シフト記号表（勤務時間帯）'!$D$6:$X$47,21,FALSE))</f>
        <v/>
      </c>
      <c r="AZ46" s="342">
        <f>IF($BC$3="４週",SUM(U46:AV46),IF($BC$3="暦月",SUM(U46:AY46),""))</f>
        <v>110</v>
      </c>
      <c r="BA46" s="355"/>
      <c r="BB46" s="370">
        <f>IF($BC$3="４週",AZ46/4,IF($BC$3="暦月",(AZ46/($BC$8/7)),""))</f>
        <v>27.5</v>
      </c>
      <c r="BC46" s="355"/>
      <c r="BD46" s="388"/>
      <c r="BE46" s="397"/>
      <c r="BF46" s="397"/>
      <c r="BG46" s="397"/>
      <c r="BH46" s="404"/>
    </row>
    <row r="47" spans="2:60" ht="20.25" customHeight="1">
      <c r="B47" s="126"/>
      <c r="C47" s="139"/>
      <c r="D47" s="153"/>
      <c r="E47" s="162"/>
      <c r="F47" s="162"/>
      <c r="G47" s="170" t="str">
        <f>C45</f>
        <v>介護従業者</v>
      </c>
      <c r="H47" s="180"/>
      <c r="I47" s="189"/>
      <c r="J47" s="196"/>
      <c r="K47" s="196"/>
      <c r="L47" s="170"/>
      <c r="M47" s="204"/>
      <c r="N47" s="210"/>
      <c r="O47" s="217"/>
      <c r="P47" s="223" t="s">
        <v>86</v>
      </c>
      <c r="Q47" s="236"/>
      <c r="R47" s="236"/>
      <c r="S47" s="242"/>
      <c r="T47" s="255"/>
      <c r="U47" s="274" t="str">
        <f>IF(U45="","",VLOOKUP(U45,'【記載例】シフト記号表（勤務時間帯）'!$D$6:$Z$47,23,FALSE))</f>
        <v>-</v>
      </c>
      <c r="V47" s="286" t="str">
        <f>IF(V45="","",VLOOKUP(V45,'【記載例】シフト記号表（勤務時間帯）'!$D$6:$Z$47,23,FALSE))</f>
        <v/>
      </c>
      <c r="W47" s="286" t="str">
        <f>IF(W45="","",VLOOKUP(W45,'【記載例】シフト記号表（勤務時間帯）'!$D$6:$Z$47,23,FALSE))</f>
        <v>-</v>
      </c>
      <c r="X47" s="286">
        <f>IF(X45="","",VLOOKUP(X45,'【記載例】シフト記号表（勤務時間帯）'!$D$6:$Z$47,23,FALSE))</f>
        <v>3.9999999999999991</v>
      </c>
      <c r="Y47" s="286">
        <f>IF(Y45="","",VLOOKUP(Y45,'【記載例】シフト記号表（勤務時間帯）'!$D$6:$Z$47,23,FALSE))</f>
        <v>6</v>
      </c>
      <c r="Z47" s="286" t="str">
        <f>IF(Z45="","",VLOOKUP(Z45,'【記載例】シフト記号表（勤務時間帯）'!$D$6:$Z$47,23,FALSE))</f>
        <v>-</v>
      </c>
      <c r="AA47" s="302" t="str">
        <f>IF(AA45="","",VLOOKUP(AA45,'【記載例】シフト記号表（勤務時間帯）'!$D$6:$Z$47,23,FALSE))</f>
        <v/>
      </c>
      <c r="AB47" s="274" t="str">
        <f>IF(AB45="","",VLOOKUP(AB45,'【記載例】シフト記号表（勤務時間帯）'!$D$6:$Z$47,23,FALSE))</f>
        <v>-</v>
      </c>
      <c r="AC47" s="286" t="str">
        <f>IF(AC45="","",VLOOKUP(AC45,'【記載例】シフト記号表（勤務時間帯）'!$D$6:$Z$47,23,FALSE))</f>
        <v/>
      </c>
      <c r="AD47" s="286" t="str">
        <f>IF(AD45="","",VLOOKUP(AD45,'【記載例】シフト記号表（勤務時間帯）'!$D$6:$Z$47,23,FALSE))</f>
        <v>-</v>
      </c>
      <c r="AE47" s="286">
        <f>IF(AE45="","",VLOOKUP(AE45,'【記載例】シフト記号表（勤務時間帯）'!$D$6:$Z$47,23,FALSE))</f>
        <v>3.9999999999999991</v>
      </c>
      <c r="AF47" s="286">
        <f>IF(AF45="","",VLOOKUP(AF45,'【記載例】シフト記号表（勤務時間帯）'!$D$6:$Z$47,23,FALSE))</f>
        <v>6</v>
      </c>
      <c r="AG47" s="286" t="str">
        <f>IF(AG45="","",VLOOKUP(AG45,'【記載例】シフト記号表（勤務時間帯）'!$D$6:$Z$47,23,FALSE))</f>
        <v/>
      </c>
      <c r="AH47" s="302" t="str">
        <f>IF(AH45="","",VLOOKUP(AH45,'【記載例】シフト記号表（勤務時間帯）'!$D$6:$Z$47,23,FALSE))</f>
        <v>-</v>
      </c>
      <c r="AI47" s="274">
        <f>IF(AI45="","",VLOOKUP(AI45,'【記載例】シフト記号表（勤務時間帯）'!$D$6:$Z$47,23,FALSE))</f>
        <v>3.9999999999999991</v>
      </c>
      <c r="AJ47" s="286">
        <f>IF(AJ45="","",VLOOKUP(AJ45,'【記載例】シフト記号表（勤務時間帯）'!$D$6:$Z$47,23,FALSE))</f>
        <v>6</v>
      </c>
      <c r="AK47" s="286" t="str">
        <f>IF(AK45="","",VLOOKUP(AK45,'【記載例】シフト記号表（勤務時間帯）'!$D$6:$Z$47,23,FALSE))</f>
        <v/>
      </c>
      <c r="AL47" s="286" t="str">
        <f>IF(AL45="","",VLOOKUP(AL45,'【記載例】シフト記号表（勤務時間帯）'!$D$6:$Z$47,23,FALSE))</f>
        <v>-</v>
      </c>
      <c r="AM47" s="286" t="str">
        <f>IF(AM45="","",VLOOKUP(AM45,'【記載例】シフト記号表（勤務時間帯）'!$D$6:$Z$47,23,FALSE))</f>
        <v>-</v>
      </c>
      <c r="AN47" s="286" t="str">
        <f>IF(AN45="","",VLOOKUP(AN45,'【記載例】シフト記号表（勤務時間帯）'!$D$6:$Z$47,23,FALSE))</f>
        <v>-</v>
      </c>
      <c r="AO47" s="302" t="str">
        <f>IF(AO45="","",VLOOKUP(AO45,'【記載例】シフト記号表（勤務時間帯）'!$D$6:$Z$47,23,FALSE))</f>
        <v/>
      </c>
      <c r="AP47" s="274">
        <f>IF(AP45="","",VLOOKUP(AP45,'【記載例】シフト記号表（勤務時間帯）'!$D$6:$Z$47,23,FALSE))</f>
        <v>3.9999999999999991</v>
      </c>
      <c r="AQ47" s="286">
        <f>IF(AQ45="","",VLOOKUP(AQ45,'【記載例】シフト記号表（勤務時間帯）'!$D$6:$Z$47,23,FALSE))</f>
        <v>6</v>
      </c>
      <c r="AR47" s="286" t="str">
        <f>IF(AR45="","",VLOOKUP(AR45,'【記載例】シフト記号表（勤務時間帯）'!$D$6:$Z$47,23,FALSE))</f>
        <v/>
      </c>
      <c r="AS47" s="286" t="str">
        <f>IF(AS45="","",VLOOKUP(AS45,'【記載例】シフト記号表（勤務時間帯）'!$D$6:$Z$47,23,FALSE))</f>
        <v>-</v>
      </c>
      <c r="AT47" s="286" t="str">
        <f>IF(AT45="","",VLOOKUP(AT45,'【記載例】シフト記号表（勤務時間帯）'!$D$6:$Z$47,23,FALSE))</f>
        <v/>
      </c>
      <c r="AU47" s="286">
        <f>IF(AU45="","",VLOOKUP(AU45,'【記載例】シフト記号表（勤務時間帯）'!$D$6:$Z$47,23,FALSE))</f>
        <v>3.9999999999999991</v>
      </c>
      <c r="AV47" s="302">
        <f>IF(AV45="","",VLOOKUP(AV45,'【記載例】シフト記号表（勤務時間帯）'!$D$6:$Z$47,23,FALSE))</f>
        <v>6</v>
      </c>
      <c r="AW47" s="274" t="str">
        <f>IF(AW45="","",VLOOKUP(AW45,'【記載例】シフト記号表（勤務時間帯）'!$D$6:$Z$47,23,FALSE))</f>
        <v/>
      </c>
      <c r="AX47" s="286" t="str">
        <f>IF(AX45="","",VLOOKUP(AX45,'【記載例】シフト記号表（勤務時間帯）'!$D$6:$Z$47,23,FALSE))</f>
        <v/>
      </c>
      <c r="AY47" s="286" t="str">
        <f>IF(AY45="","",VLOOKUP(AY45,'【記載例】シフト記号表（勤務時間帯）'!$D$6:$Z$47,23,FALSE))</f>
        <v/>
      </c>
      <c r="AZ47" s="343">
        <f>IF($BC$3="４週",SUM(U47:AV47),IF($BC$3="暦月",SUM(U47:AY47),""))</f>
        <v>50</v>
      </c>
      <c r="BA47" s="356"/>
      <c r="BB47" s="371">
        <f>IF($BC$3="４週",AZ47/4,IF($BC$3="暦月",(AZ47/($BC$8/7)),""))</f>
        <v>12.5</v>
      </c>
      <c r="BC47" s="356"/>
      <c r="BD47" s="389"/>
      <c r="BE47" s="394"/>
      <c r="BF47" s="394"/>
      <c r="BG47" s="394"/>
      <c r="BH47" s="405"/>
    </row>
    <row r="48" spans="2:60" ht="20.25" customHeight="1">
      <c r="B48" s="127"/>
      <c r="C48" s="140" t="s">
        <v>101</v>
      </c>
      <c r="D48" s="154"/>
      <c r="E48" s="163"/>
      <c r="F48" s="161"/>
      <c r="G48" s="169"/>
      <c r="H48" s="183" t="s">
        <v>21</v>
      </c>
      <c r="I48" s="190" t="s">
        <v>95</v>
      </c>
      <c r="J48" s="197"/>
      <c r="K48" s="197"/>
      <c r="L48" s="171"/>
      <c r="M48" s="205" t="s">
        <v>143</v>
      </c>
      <c r="N48" s="211"/>
      <c r="O48" s="218"/>
      <c r="P48" s="224" t="s">
        <v>36</v>
      </c>
      <c r="Q48" s="233"/>
      <c r="R48" s="233"/>
      <c r="S48" s="243"/>
      <c r="T48" s="256"/>
      <c r="U48" s="275" t="s">
        <v>44</v>
      </c>
      <c r="V48" s="287" t="s">
        <v>63</v>
      </c>
      <c r="W48" s="287" t="s">
        <v>63</v>
      </c>
      <c r="X48" s="287"/>
      <c r="Y48" s="287"/>
      <c r="Z48" s="287" t="s">
        <v>41</v>
      </c>
      <c r="AA48" s="303" t="s">
        <v>55</v>
      </c>
      <c r="AB48" s="275" t="s">
        <v>44</v>
      </c>
      <c r="AC48" s="287"/>
      <c r="AD48" s="287"/>
      <c r="AE48" s="287" t="s">
        <v>61</v>
      </c>
      <c r="AF48" s="287" t="s">
        <v>63</v>
      </c>
      <c r="AG48" s="287" t="s">
        <v>63</v>
      </c>
      <c r="AH48" s="303" t="s">
        <v>55</v>
      </c>
      <c r="AI48" s="275" t="s">
        <v>44</v>
      </c>
      <c r="AJ48" s="287" t="s">
        <v>63</v>
      </c>
      <c r="AK48" s="287"/>
      <c r="AL48" s="287" t="s">
        <v>41</v>
      </c>
      <c r="AM48" s="287" t="s">
        <v>55</v>
      </c>
      <c r="AN48" s="287" t="s">
        <v>44</v>
      </c>
      <c r="AO48" s="303"/>
      <c r="AP48" s="275"/>
      <c r="AQ48" s="287" t="s">
        <v>55</v>
      </c>
      <c r="AR48" s="287" t="s">
        <v>44</v>
      </c>
      <c r="AS48" s="287"/>
      <c r="AT48" s="287" t="s">
        <v>61</v>
      </c>
      <c r="AU48" s="287" t="s">
        <v>41</v>
      </c>
      <c r="AV48" s="303" t="s">
        <v>55</v>
      </c>
      <c r="AW48" s="275"/>
      <c r="AX48" s="287"/>
      <c r="AY48" s="287"/>
      <c r="AZ48" s="344"/>
      <c r="BA48" s="357"/>
      <c r="BB48" s="372"/>
      <c r="BC48" s="357"/>
      <c r="BD48" s="390"/>
      <c r="BE48" s="395"/>
      <c r="BF48" s="395"/>
      <c r="BG48" s="395"/>
      <c r="BH48" s="406"/>
    </row>
    <row r="49" spans="2:60" ht="20.25" customHeight="1">
      <c r="B49" s="125">
        <f>B46+1</f>
        <v>9</v>
      </c>
      <c r="C49" s="138"/>
      <c r="D49" s="156"/>
      <c r="E49" s="161"/>
      <c r="F49" s="161" t="str">
        <f>C48</f>
        <v>介護従業者</v>
      </c>
      <c r="G49" s="169"/>
      <c r="H49" s="179"/>
      <c r="I49" s="188"/>
      <c r="J49" s="199"/>
      <c r="K49" s="199"/>
      <c r="L49" s="169"/>
      <c r="M49" s="203"/>
      <c r="N49" s="213"/>
      <c r="O49" s="216"/>
      <c r="P49" s="222" t="s">
        <v>85</v>
      </c>
      <c r="Q49" s="231"/>
      <c r="R49" s="231"/>
      <c r="S49" s="241"/>
      <c r="T49" s="254"/>
      <c r="U49" s="273">
        <f>IF(U48="","",VLOOKUP(U48,'【記載例】シフト記号表（勤務時間帯）'!$D$6:$X$47,21,FALSE))</f>
        <v>3</v>
      </c>
      <c r="V49" s="285">
        <f>IF(V48="","",VLOOKUP(V48,'【記載例】シフト記号表（勤務時間帯）'!$D$6:$X$47,21,FALSE))</f>
        <v>8</v>
      </c>
      <c r="W49" s="285">
        <f>IF(W48="","",VLOOKUP(W48,'【記載例】シフト記号表（勤務時間帯）'!$D$6:$X$47,21,FALSE))</f>
        <v>8</v>
      </c>
      <c r="X49" s="285" t="str">
        <f>IF(X48="","",VLOOKUP(X48,'【記載例】シフト記号表（勤務時間帯）'!$D$6:$X$47,21,FALSE))</f>
        <v/>
      </c>
      <c r="Y49" s="285" t="str">
        <f>IF(Y48="","",VLOOKUP(Y48,'【記載例】シフト記号表（勤務時間帯）'!$D$6:$X$47,21,FALSE))</f>
        <v/>
      </c>
      <c r="Z49" s="285">
        <f>IF(Z48="","",VLOOKUP(Z48,'【記載例】シフト記号表（勤務時間帯）'!$D$6:$X$47,21,FALSE))</f>
        <v>8</v>
      </c>
      <c r="AA49" s="301">
        <f>IF(AA48="","",VLOOKUP(AA48,'【記載例】シフト記号表（勤務時間帯）'!$D$6:$X$47,21,FALSE))</f>
        <v>3</v>
      </c>
      <c r="AB49" s="273">
        <f>IF(AB48="","",VLOOKUP(AB48,'【記載例】シフト記号表（勤務時間帯）'!$D$6:$X$47,21,FALSE))</f>
        <v>3</v>
      </c>
      <c r="AC49" s="285" t="str">
        <f>IF(AC48="","",VLOOKUP(AC48,'【記載例】シフト記号表（勤務時間帯）'!$D$6:$X$47,21,FALSE))</f>
        <v/>
      </c>
      <c r="AD49" s="285" t="str">
        <f>IF(AD48="","",VLOOKUP(AD48,'【記載例】シフト記号表（勤務時間帯）'!$D$6:$X$47,21,FALSE))</f>
        <v/>
      </c>
      <c r="AE49" s="285">
        <f>IF(AE48="","",VLOOKUP(AE48,'【記載例】シフト記号表（勤務時間帯）'!$D$6:$X$47,21,FALSE))</f>
        <v>7.9999999999999982</v>
      </c>
      <c r="AF49" s="285">
        <f>IF(AF48="","",VLOOKUP(AF48,'【記載例】シフト記号表（勤務時間帯）'!$D$6:$X$47,21,FALSE))</f>
        <v>8</v>
      </c>
      <c r="AG49" s="285">
        <f>IF(AG48="","",VLOOKUP(AG48,'【記載例】シフト記号表（勤務時間帯）'!$D$6:$X$47,21,FALSE))</f>
        <v>8</v>
      </c>
      <c r="AH49" s="301">
        <f>IF(AH48="","",VLOOKUP(AH48,'【記載例】シフト記号表（勤務時間帯）'!$D$6:$X$47,21,FALSE))</f>
        <v>3</v>
      </c>
      <c r="AI49" s="273">
        <f>IF(AI48="","",VLOOKUP(AI48,'【記載例】シフト記号表（勤務時間帯）'!$D$6:$X$47,21,FALSE))</f>
        <v>3</v>
      </c>
      <c r="AJ49" s="285">
        <f>IF(AJ48="","",VLOOKUP(AJ48,'【記載例】シフト記号表（勤務時間帯）'!$D$6:$X$47,21,FALSE))</f>
        <v>8</v>
      </c>
      <c r="AK49" s="285" t="str">
        <f>IF(AK48="","",VLOOKUP(AK48,'【記載例】シフト記号表（勤務時間帯）'!$D$6:$X$47,21,FALSE))</f>
        <v/>
      </c>
      <c r="AL49" s="285">
        <f>IF(AL48="","",VLOOKUP(AL48,'【記載例】シフト記号表（勤務時間帯）'!$D$6:$X$47,21,FALSE))</f>
        <v>8</v>
      </c>
      <c r="AM49" s="285">
        <f>IF(AM48="","",VLOOKUP(AM48,'【記載例】シフト記号表（勤務時間帯）'!$D$6:$X$47,21,FALSE))</f>
        <v>3</v>
      </c>
      <c r="AN49" s="285">
        <f>IF(AN48="","",VLOOKUP(AN48,'【記載例】シフト記号表（勤務時間帯）'!$D$6:$X$47,21,FALSE))</f>
        <v>3</v>
      </c>
      <c r="AO49" s="301" t="str">
        <f>IF(AO48="","",VLOOKUP(AO48,'【記載例】シフト記号表（勤務時間帯）'!$D$6:$X$47,21,FALSE))</f>
        <v/>
      </c>
      <c r="AP49" s="273" t="str">
        <f>IF(AP48="","",VLOOKUP(AP48,'【記載例】シフト記号表（勤務時間帯）'!$D$6:$X$47,21,FALSE))</f>
        <v/>
      </c>
      <c r="AQ49" s="285">
        <f>IF(AQ48="","",VLOOKUP(AQ48,'【記載例】シフト記号表（勤務時間帯）'!$D$6:$X$47,21,FALSE))</f>
        <v>3</v>
      </c>
      <c r="AR49" s="285">
        <f>IF(AR48="","",VLOOKUP(AR48,'【記載例】シフト記号表（勤務時間帯）'!$D$6:$X$47,21,FALSE))</f>
        <v>3</v>
      </c>
      <c r="AS49" s="285" t="str">
        <f>IF(AS48="","",VLOOKUP(AS48,'【記載例】シフト記号表（勤務時間帯）'!$D$6:$X$47,21,FALSE))</f>
        <v/>
      </c>
      <c r="AT49" s="285">
        <f>IF(AT48="","",VLOOKUP(AT48,'【記載例】シフト記号表（勤務時間帯）'!$D$6:$X$47,21,FALSE))</f>
        <v>7.9999999999999982</v>
      </c>
      <c r="AU49" s="285">
        <f>IF(AU48="","",VLOOKUP(AU48,'【記載例】シフト記号表（勤務時間帯）'!$D$6:$X$47,21,FALSE))</f>
        <v>8</v>
      </c>
      <c r="AV49" s="301">
        <f>IF(AV48="","",VLOOKUP(AV48,'【記載例】シフト記号表（勤務時間帯）'!$D$6:$X$47,21,FALSE))</f>
        <v>3</v>
      </c>
      <c r="AW49" s="273" t="str">
        <f>IF(AW48="","",VLOOKUP(AW48,'【記載例】シフト記号表（勤務時間帯）'!$D$6:$X$47,21,FALSE))</f>
        <v/>
      </c>
      <c r="AX49" s="285" t="str">
        <f>IF(AX48="","",VLOOKUP(AX48,'【記載例】シフト記号表（勤務時間帯）'!$D$6:$X$47,21,FALSE))</f>
        <v/>
      </c>
      <c r="AY49" s="285" t="str">
        <f>IF(AY48="","",VLOOKUP(AY48,'【記載例】シフト記号表（勤務時間帯）'!$D$6:$X$47,21,FALSE))</f>
        <v/>
      </c>
      <c r="AZ49" s="342">
        <f>IF($BC$3="４週",SUM(U49:AV49),IF($BC$3="暦月",SUM(U49:AY49),""))</f>
        <v>110</v>
      </c>
      <c r="BA49" s="355"/>
      <c r="BB49" s="370">
        <f>IF($BC$3="４週",AZ49/4,IF($BC$3="暦月",(AZ49/($BC$8/7)),""))</f>
        <v>27.5</v>
      </c>
      <c r="BC49" s="355"/>
      <c r="BD49" s="388"/>
      <c r="BE49" s="397"/>
      <c r="BF49" s="397"/>
      <c r="BG49" s="397"/>
      <c r="BH49" s="404"/>
    </row>
    <row r="50" spans="2:60" ht="20.25" customHeight="1">
      <c r="B50" s="126"/>
      <c r="C50" s="139"/>
      <c r="D50" s="153"/>
      <c r="E50" s="162"/>
      <c r="F50" s="162"/>
      <c r="G50" s="170" t="str">
        <f>C48</f>
        <v>介護従業者</v>
      </c>
      <c r="H50" s="180"/>
      <c r="I50" s="189"/>
      <c r="J50" s="196"/>
      <c r="K50" s="196"/>
      <c r="L50" s="170"/>
      <c r="M50" s="204"/>
      <c r="N50" s="210"/>
      <c r="O50" s="217"/>
      <c r="P50" s="223" t="s">
        <v>86</v>
      </c>
      <c r="Q50" s="232"/>
      <c r="R50" s="232"/>
      <c r="S50" s="246"/>
      <c r="T50" s="260"/>
      <c r="U50" s="274">
        <f>IF(U48="","",VLOOKUP(U48,'【記載例】シフト記号表（勤務時間帯）'!$D$6:$Z$47,23,FALSE))</f>
        <v>6</v>
      </c>
      <c r="V50" s="286" t="str">
        <f>IF(V48="","",VLOOKUP(V48,'【記載例】シフト記号表（勤務時間帯）'!$D$6:$Z$47,23,FALSE))</f>
        <v>-</v>
      </c>
      <c r="W50" s="286" t="str">
        <f>IF(W48="","",VLOOKUP(W48,'【記載例】シフト記号表（勤務時間帯）'!$D$6:$Z$47,23,FALSE))</f>
        <v>-</v>
      </c>
      <c r="X50" s="286" t="str">
        <f>IF(X48="","",VLOOKUP(X48,'【記載例】シフト記号表（勤務時間帯）'!$D$6:$Z$47,23,FALSE))</f>
        <v/>
      </c>
      <c r="Y50" s="286" t="str">
        <f>IF(Y48="","",VLOOKUP(Y48,'【記載例】シフト記号表（勤務時間帯）'!$D$6:$Z$47,23,FALSE))</f>
        <v/>
      </c>
      <c r="Z50" s="286" t="str">
        <f>IF(Z48="","",VLOOKUP(Z48,'【記載例】シフト記号表（勤務時間帯）'!$D$6:$Z$47,23,FALSE))</f>
        <v>-</v>
      </c>
      <c r="AA50" s="302">
        <f>IF(AA48="","",VLOOKUP(AA48,'【記載例】シフト記号表（勤務時間帯）'!$D$6:$Z$47,23,FALSE))</f>
        <v>3.9999999999999991</v>
      </c>
      <c r="AB50" s="274">
        <f>IF(AB48="","",VLOOKUP(AB48,'【記載例】シフト記号表（勤務時間帯）'!$D$6:$Z$47,23,FALSE))</f>
        <v>6</v>
      </c>
      <c r="AC50" s="286" t="str">
        <f>IF(AC48="","",VLOOKUP(AC48,'【記載例】シフト記号表（勤務時間帯）'!$D$6:$Z$47,23,FALSE))</f>
        <v/>
      </c>
      <c r="AD50" s="286" t="str">
        <f>IF(AD48="","",VLOOKUP(AD48,'【記載例】シフト記号表（勤務時間帯）'!$D$6:$Z$47,23,FALSE))</f>
        <v/>
      </c>
      <c r="AE50" s="286" t="str">
        <f>IF(AE48="","",VLOOKUP(AE48,'【記載例】シフト記号表（勤務時間帯）'!$D$6:$Z$47,23,FALSE))</f>
        <v>-</v>
      </c>
      <c r="AF50" s="286" t="str">
        <f>IF(AF48="","",VLOOKUP(AF48,'【記載例】シフト記号表（勤務時間帯）'!$D$6:$Z$47,23,FALSE))</f>
        <v>-</v>
      </c>
      <c r="AG50" s="286" t="str">
        <f>IF(AG48="","",VLOOKUP(AG48,'【記載例】シフト記号表（勤務時間帯）'!$D$6:$Z$47,23,FALSE))</f>
        <v>-</v>
      </c>
      <c r="AH50" s="302">
        <f>IF(AH48="","",VLOOKUP(AH48,'【記載例】シフト記号表（勤務時間帯）'!$D$6:$Z$47,23,FALSE))</f>
        <v>3.9999999999999991</v>
      </c>
      <c r="AI50" s="274">
        <f>IF(AI48="","",VLOOKUP(AI48,'【記載例】シフト記号表（勤務時間帯）'!$D$6:$Z$47,23,FALSE))</f>
        <v>6</v>
      </c>
      <c r="AJ50" s="286" t="str">
        <f>IF(AJ48="","",VLOOKUP(AJ48,'【記載例】シフト記号表（勤務時間帯）'!$D$6:$Z$47,23,FALSE))</f>
        <v>-</v>
      </c>
      <c r="AK50" s="286" t="str">
        <f>IF(AK48="","",VLOOKUP(AK48,'【記載例】シフト記号表（勤務時間帯）'!$D$6:$Z$47,23,FALSE))</f>
        <v/>
      </c>
      <c r="AL50" s="286" t="str">
        <f>IF(AL48="","",VLOOKUP(AL48,'【記載例】シフト記号表（勤務時間帯）'!$D$6:$Z$47,23,FALSE))</f>
        <v>-</v>
      </c>
      <c r="AM50" s="286">
        <f>IF(AM48="","",VLOOKUP(AM48,'【記載例】シフト記号表（勤務時間帯）'!$D$6:$Z$47,23,FALSE))</f>
        <v>3.9999999999999991</v>
      </c>
      <c r="AN50" s="286">
        <f>IF(AN48="","",VLOOKUP(AN48,'【記載例】シフト記号表（勤務時間帯）'!$D$6:$Z$47,23,FALSE))</f>
        <v>6</v>
      </c>
      <c r="AO50" s="302" t="str">
        <f>IF(AO48="","",VLOOKUP(AO48,'【記載例】シフト記号表（勤務時間帯）'!$D$6:$Z$47,23,FALSE))</f>
        <v/>
      </c>
      <c r="AP50" s="274" t="str">
        <f>IF(AP48="","",VLOOKUP(AP48,'【記載例】シフト記号表（勤務時間帯）'!$D$6:$Z$47,23,FALSE))</f>
        <v/>
      </c>
      <c r="AQ50" s="286">
        <f>IF(AQ48="","",VLOOKUP(AQ48,'【記載例】シフト記号表（勤務時間帯）'!$D$6:$Z$47,23,FALSE))</f>
        <v>3.9999999999999991</v>
      </c>
      <c r="AR50" s="286">
        <f>IF(AR48="","",VLOOKUP(AR48,'【記載例】シフト記号表（勤務時間帯）'!$D$6:$Z$47,23,FALSE))</f>
        <v>6</v>
      </c>
      <c r="AS50" s="286" t="str">
        <f>IF(AS48="","",VLOOKUP(AS48,'【記載例】シフト記号表（勤務時間帯）'!$D$6:$Z$47,23,FALSE))</f>
        <v/>
      </c>
      <c r="AT50" s="286" t="str">
        <f>IF(AT48="","",VLOOKUP(AT48,'【記載例】シフト記号表（勤務時間帯）'!$D$6:$Z$47,23,FALSE))</f>
        <v>-</v>
      </c>
      <c r="AU50" s="286" t="str">
        <f>IF(AU48="","",VLOOKUP(AU48,'【記載例】シフト記号表（勤務時間帯）'!$D$6:$Z$47,23,FALSE))</f>
        <v>-</v>
      </c>
      <c r="AV50" s="302">
        <f>IF(AV48="","",VLOOKUP(AV48,'【記載例】シフト記号表（勤務時間帯）'!$D$6:$Z$47,23,FALSE))</f>
        <v>3.9999999999999991</v>
      </c>
      <c r="AW50" s="274" t="str">
        <f>IF(AW48="","",VLOOKUP(AW48,'【記載例】シフト記号表（勤務時間帯）'!$D$6:$Z$47,23,FALSE))</f>
        <v/>
      </c>
      <c r="AX50" s="286" t="str">
        <f>IF(AX48="","",VLOOKUP(AX48,'【記載例】シフト記号表（勤務時間帯）'!$D$6:$Z$47,23,FALSE))</f>
        <v/>
      </c>
      <c r="AY50" s="286" t="str">
        <f>IF(AY48="","",VLOOKUP(AY48,'【記載例】シフト記号表（勤務時間帯）'!$D$6:$Z$47,23,FALSE))</f>
        <v/>
      </c>
      <c r="AZ50" s="343">
        <f>IF($BC$3="４週",SUM(U50:AV50),IF($BC$3="暦月",SUM(U50:AY50),""))</f>
        <v>50</v>
      </c>
      <c r="BA50" s="356"/>
      <c r="BB50" s="371">
        <f>IF($BC$3="４週",AZ50/4,IF($BC$3="暦月",(AZ50/($BC$8/7)),""))</f>
        <v>12.5</v>
      </c>
      <c r="BC50" s="356"/>
      <c r="BD50" s="389"/>
      <c r="BE50" s="394"/>
      <c r="BF50" s="394"/>
      <c r="BG50" s="394"/>
      <c r="BH50" s="405"/>
    </row>
    <row r="51" spans="2:60" ht="20.25" customHeight="1">
      <c r="B51" s="127"/>
      <c r="C51" s="140" t="s">
        <v>101</v>
      </c>
      <c r="D51" s="154"/>
      <c r="E51" s="163"/>
      <c r="F51" s="161"/>
      <c r="G51" s="169"/>
      <c r="H51" s="183" t="s">
        <v>18</v>
      </c>
      <c r="I51" s="190" t="s">
        <v>39</v>
      </c>
      <c r="J51" s="197"/>
      <c r="K51" s="197"/>
      <c r="L51" s="171"/>
      <c r="M51" s="205" t="s">
        <v>144</v>
      </c>
      <c r="N51" s="211"/>
      <c r="O51" s="218"/>
      <c r="P51" s="224" t="s">
        <v>36</v>
      </c>
      <c r="Q51" s="113"/>
      <c r="R51" s="113"/>
      <c r="S51" s="146"/>
      <c r="T51" s="258"/>
      <c r="U51" s="275"/>
      <c r="V51" s="287"/>
      <c r="W51" s="287"/>
      <c r="X51" s="287" t="s">
        <v>61</v>
      </c>
      <c r="Y51" s="287" t="s">
        <v>47</v>
      </c>
      <c r="Z51" s="287"/>
      <c r="AA51" s="303"/>
      <c r="AB51" s="275"/>
      <c r="AC51" s="287"/>
      <c r="AD51" s="287"/>
      <c r="AE51" s="287" t="s">
        <v>61</v>
      </c>
      <c r="AF51" s="287" t="s">
        <v>47</v>
      </c>
      <c r="AG51" s="287"/>
      <c r="AH51" s="303"/>
      <c r="AI51" s="275"/>
      <c r="AJ51" s="287"/>
      <c r="AK51" s="287"/>
      <c r="AL51" s="287" t="s">
        <v>61</v>
      </c>
      <c r="AM51" s="287" t="s">
        <v>47</v>
      </c>
      <c r="AN51" s="287"/>
      <c r="AO51" s="303"/>
      <c r="AP51" s="275"/>
      <c r="AQ51" s="287"/>
      <c r="AR51" s="287"/>
      <c r="AS51" s="287" t="s">
        <v>61</v>
      </c>
      <c r="AT51" s="287" t="s">
        <v>47</v>
      </c>
      <c r="AU51" s="287"/>
      <c r="AV51" s="303"/>
      <c r="AW51" s="275"/>
      <c r="AX51" s="287"/>
      <c r="AY51" s="287"/>
      <c r="AZ51" s="344"/>
      <c r="BA51" s="357"/>
      <c r="BB51" s="372"/>
      <c r="BC51" s="357"/>
      <c r="BD51" s="390"/>
      <c r="BE51" s="395"/>
      <c r="BF51" s="395"/>
      <c r="BG51" s="395"/>
      <c r="BH51" s="406"/>
    </row>
    <row r="52" spans="2:60" ht="20.25" customHeight="1">
      <c r="B52" s="125">
        <f>B49+1</f>
        <v>10</v>
      </c>
      <c r="C52" s="138"/>
      <c r="D52" s="156"/>
      <c r="E52" s="161"/>
      <c r="F52" s="161" t="str">
        <f>C51</f>
        <v>介護従業者</v>
      </c>
      <c r="G52" s="169"/>
      <c r="H52" s="179"/>
      <c r="I52" s="188"/>
      <c r="J52" s="199"/>
      <c r="K52" s="199"/>
      <c r="L52" s="169"/>
      <c r="M52" s="203"/>
      <c r="N52" s="213"/>
      <c r="O52" s="216"/>
      <c r="P52" s="222" t="s">
        <v>85</v>
      </c>
      <c r="Q52" s="231"/>
      <c r="R52" s="231"/>
      <c r="S52" s="241"/>
      <c r="T52" s="254"/>
      <c r="U52" s="273" t="str">
        <f>IF(U51="","",VLOOKUP(U51,'【記載例】シフト記号表（勤務時間帯）'!$D$6:$X$47,21,FALSE))</f>
        <v/>
      </c>
      <c r="V52" s="285" t="str">
        <f>IF(V51="","",VLOOKUP(V51,'【記載例】シフト記号表（勤務時間帯）'!$D$6:$X$47,21,FALSE))</f>
        <v/>
      </c>
      <c r="W52" s="285" t="str">
        <f>IF(W51="","",VLOOKUP(W51,'【記載例】シフト記号表（勤務時間帯）'!$D$6:$X$47,21,FALSE))</f>
        <v/>
      </c>
      <c r="X52" s="285">
        <f>IF(X51="","",VLOOKUP(X51,'【記載例】シフト記号表（勤務時間帯）'!$D$6:$X$47,21,FALSE))</f>
        <v>7.9999999999999982</v>
      </c>
      <c r="Y52" s="285">
        <f>IF(Y51="","",VLOOKUP(Y51,'【記載例】シフト記号表（勤務時間帯）'!$D$6:$X$47,21,FALSE))</f>
        <v>5.9999999999999982</v>
      </c>
      <c r="Z52" s="285" t="str">
        <f>IF(Z51="","",VLOOKUP(Z51,'【記載例】シフト記号表（勤務時間帯）'!$D$6:$X$47,21,FALSE))</f>
        <v/>
      </c>
      <c r="AA52" s="301" t="str">
        <f>IF(AA51="","",VLOOKUP(AA51,'【記載例】シフト記号表（勤務時間帯）'!$D$6:$X$47,21,FALSE))</f>
        <v/>
      </c>
      <c r="AB52" s="273" t="str">
        <f>IF(AB51="","",VLOOKUP(AB51,'【記載例】シフト記号表（勤務時間帯）'!$D$6:$X$47,21,FALSE))</f>
        <v/>
      </c>
      <c r="AC52" s="285" t="str">
        <f>IF(AC51="","",VLOOKUP(AC51,'【記載例】シフト記号表（勤務時間帯）'!$D$6:$X$47,21,FALSE))</f>
        <v/>
      </c>
      <c r="AD52" s="285" t="str">
        <f>IF(AD51="","",VLOOKUP(AD51,'【記載例】シフト記号表（勤務時間帯）'!$D$6:$X$47,21,FALSE))</f>
        <v/>
      </c>
      <c r="AE52" s="285">
        <f>IF(AE51="","",VLOOKUP(AE51,'【記載例】シフト記号表（勤務時間帯）'!$D$6:$X$47,21,FALSE))</f>
        <v>7.9999999999999982</v>
      </c>
      <c r="AF52" s="285">
        <f>IF(AF51="","",VLOOKUP(AF51,'【記載例】シフト記号表（勤務時間帯）'!$D$6:$X$47,21,FALSE))</f>
        <v>5.9999999999999982</v>
      </c>
      <c r="AG52" s="285" t="str">
        <f>IF(AG51="","",VLOOKUP(AG51,'【記載例】シフト記号表（勤務時間帯）'!$D$6:$X$47,21,FALSE))</f>
        <v/>
      </c>
      <c r="AH52" s="301" t="str">
        <f>IF(AH51="","",VLOOKUP(AH51,'【記載例】シフト記号表（勤務時間帯）'!$D$6:$X$47,21,FALSE))</f>
        <v/>
      </c>
      <c r="AI52" s="273" t="str">
        <f>IF(AI51="","",VLOOKUP(AI51,'【記載例】シフト記号表（勤務時間帯）'!$D$6:$X$47,21,FALSE))</f>
        <v/>
      </c>
      <c r="AJ52" s="285" t="str">
        <f>IF(AJ51="","",VLOOKUP(AJ51,'【記載例】シフト記号表（勤務時間帯）'!$D$6:$X$47,21,FALSE))</f>
        <v/>
      </c>
      <c r="AK52" s="285" t="str">
        <f>IF(AK51="","",VLOOKUP(AK51,'【記載例】シフト記号表（勤務時間帯）'!$D$6:$X$47,21,FALSE))</f>
        <v/>
      </c>
      <c r="AL52" s="285">
        <f>IF(AL51="","",VLOOKUP(AL51,'【記載例】シフト記号表（勤務時間帯）'!$D$6:$X$47,21,FALSE))</f>
        <v>7.9999999999999982</v>
      </c>
      <c r="AM52" s="285">
        <f>IF(AM51="","",VLOOKUP(AM51,'【記載例】シフト記号表（勤務時間帯）'!$D$6:$X$47,21,FALSE))</f>
        <v>5.9999999999999982</v>
      </c>
      <c r="AN52" s="285" t="str">
        <f>IF(AN51="","",VLOOKUP(AN51,'【記載例】シフト記号表（勤務時間帯）'!$D$6:$X$47,21,FALSE))</f>
        <v/>
      </c>
      <c r="AO52" s="301" t="str">
        <f>IF(AO51="","",VLOOKUP(AO51,'【記載例】シフト記号表（勤務時間帯）'!$D$6:$X$47,21,FALSE))</f>
        <v/>
      </c>
      <c r="AP52" s="273" t="str">
        <f>IF(AP51="","",VLOOKUP(AP51,'【記載例】シフト記号表（勤務時間帯）'!$D$6:$X$47,21,FALSE))</f>
        <v/>
      </c>
      <c r="AQ52" s="285" t="str">
        <f>IF(AQ51="","",VLOOKUP(AQ51,'【記載例】シフト記号表（勤務時間帯）'!$D$6:$X$47,21,FALSE))</f>
        <v/>
      </c>
      <c r="AR52" s="285" t="str">
        <f>IF(AR51="","",VLOOKUP(AR51,'【記載例】シフト記号表（勤務時間帯）'!$D$6:$X$47,21,FALSE))</f>
        <v/>
      </c>
      <c r="AS52" s="285">
        <f>IF(AS51="","",VLOOKUP(AS51,'【記載例】シフト記号表（勤務時間帯）'!$D$6:$X$47,21,FALSE))</f>
        <v>7.9999999999999982</v>
      </c>
      <c r="AT52" s="285">
        <f>IF(AT51="","",VLOOKUP(AT51,'【記載例】シフト記号表（勤務時間帯）'!$D$6:$X$47,21,FALSE))</f>
        <v>5.9999999999999982</v>
      </c>
      <c r="AU52" s="285" t="str">
        <f>IF(AU51="","",VLOOKUP(AU51,'【記載例】シフト記号表（勤務時間帯）'!$D$6:$X$47,21,FALSE))</f>
        <v/>
      </c>
      <c r="AV52" s="301" t="str">
        <f>IF(AV51="","",VLOOKUP(AV51,'【記載例】シフト記号表（勤務時間帯）'!$D$6:$X$47,21,FALSE))</f>
        <v/>
      </c>
      <c r="AW52" s="273" t="str">
        <f>IF(AW51="","",VLOOKUP(AW51,'【記載例】シフト記号表（勤務時間帯）'!$D$6:$X$47,21,FALSE))</f>
        <v/>
      </c>
      <c r="AX52" s="285" t="str">
        <f>IF(AX51="","",VLOOKUP(AX51,'【記載例】シフト記号表（勤務時間帯）'!$D$6:$X$47,21,FALSE))</f>
        <v/>
      </c>
      <c r="AY52" s="285" t="str">
        <f>IF(AY51="","",VLOOKUP(AY51,'【記載例】シフト記号表（勤務時間帯）'!$D$6:$X$47,21,FALSE))</f>
        <v/>
      </c>
      <c r="AZ52" s="342">
        <f>IF($BC$3="４週",SUM(U52:AV52),IF($BC$3="暦月",SUM(U52:AY52),""))</f>
        <v>55.999999999999993</v>
      </c>
      <c r="BA52" s="355"/>
      <c r="BB52" s="370">
        <f>IF($BC$3="４週",AZ52/4,IF($BC$3="暦月",(AZ52/($BC$8/7)),""))</f>
        <v>13.999999999999998</v>
      </c>
      <c r="BC52" s="355"/>
      <c r="BD52" s="388"/>
      <c r="BE52" s="397"/>
      <c r="BF52" s="397"/>
      <c r="BG52" s="397"/>
      <c r="BH52" s="404"/>
    </row>
    <row r="53" spans="2:60" ht="20.25" customHeight="1">
      <c r="B53" s="126"/>
      <c r="C53" s="139"/>
      <c r="D53" s="153"/>
      <c r="E53" s="162"/>
      <c r="F53" s="162"/>
      <c r="G53" s="170" t="str">
        <f>C51</f>
        <v>介護従業者</v>
      </c>
      <c r="H53" s="180"/>
      <c r="I53" s="189"/>
      <c r="J53" s="196"/>
      <c r="K53" s="196"/>
      <c r="L53" s="170"/>
      <c r="M53" s="204"/>
      <c r="N53" s="210"/>
      <c r="O53" s="217"/>
      <c r="P53" s="227" t="s">
        <v>86</v>
      </c>
      <c r="Q53" s="237"/>
      <c r="R53" s="237"/>
      <c r="S53" s="247"/>
      <c r="T53" s="261"/>
      <c r="U53" s="274" t="str">
        <f>IF(U51="","",VLOOKUP(U51,'【記載例】シフト記号表（勤務時間帯）'!$D$6:$Z$47,23,FALSE))</f>
        <v/>
      </c>
      <c r="V53" s="286" t="str">
        <f>IF(V51="","",VLOOKUP(V51,'【記載例】シフト記号表（勤務時間帯）'!$D$6:$Z$47,23,FALSE))</f>
        <v/>
      </c>
      <c r="W53" s="286" t="str">
        <f>IF(W51="","",VLOOKUP(W51,'【記載例】シフト記号表（勤務時間帯）'!$D$6:$Z$47,23,FALSE))</f>
        <v/>
      </c>
      <c r="X53" s="286" t="str">
        <f>IF(X51="","",VLOOKUP(X51,'【記載例】シフト記号表（勤務時間帯）'!$D$6:$Z$47,23,FALSE))</f>
        <v>-</v>
      </c>
      <c r="Y53" s="286" t="str">
        <f>IF(Y51="","",VLOOKUP(Y51,'【記載例】シフト記号表（勤務時間帯）'!$D$6:$Z$47,23,FALSE))</f>
        <v>-</v>
      </c>
      <c r="Z53" s="286" t="str">
        <f>IF(Z51="","",VLOOKUP(Z51,'【記載例】シフト記号表（勤務時間帯）'!$D$6:$Z$47,23,FALSE))</f>
        <v/>
      </c>
      <c r="AA53" s="302" t="str">
        <f>IF(AA51="","",VLOOKUP(AA51,'【記載例】シフト記号表（勤務時間帯）'!$D$6:$Z$47,23,FALSE))</f>
        <v/>
      </c>
      <c r="AB53" s="274" t="str">
        <f>IF(AB51="","",VLOOKUP(AB51,'【記載例】シフト記号表（勤務時間帯）'!$D$6:$Z$47,23,FALSE))</f>
        <v/>
      </c>
      <c r="AC53" s="286" t="str">
        <f>IF(AC51="","",VLOOKUP(AC51,'【記載例】シフト記号表（勤務時間帯）'!$D$6:$Z$47,23,FALSE))</f>
        <v/>
      </c>
      <c r="AD53" s="286" t="str">
        <f>IF(AD51="","",VLOOKUP(AD51,'【記載例】シフト記号表（勤務時間帯）'!$D$6:$Z$47,23,FALSE))</f>
        <v/>
      </c>
      <c r="AE53" s="286" t="str">
        <f>IF(AE51="","",VLOOKUP(AE51,'【記載例】シフト記号表（勤務時間帯）'!$D$6:$Z$47,23,FALSE))</f>
        <v>-</v>
      </c>
      <c r="AF53" s="286" t="str">
        <f>IF(AF51="","",VLOOKUP(AF51,'【記載例】シフト記号表（勤務時間帯）'!$D$6:$Z$47,23,FALSE))</f>
        <v>-</v>
      </c>
      <c r="AG53" s="286" t="str">
        <f>IF(AG51="","",VLOOKUP(AG51,'【記載例】シフト記号表（勤務時間帯）'!$D$6:$Z$47,23,FALSE))</f>
        <v/>
      </c>
      <c r="AH53" s="302" t="str">
        <f>IF(AH51="","",VLOOKUP(AH51,'【記載例】シフト記号表（勤務時間帯）'!$D$6:$Z$47,23,FALSE))</f>
        <v/>
      </c>
      <c r="AI53" s="274" t="str">
        <f>IF(AI51="","",VLOOKUP(AI51,'【記載例】シフト記号表（勤務時間帯）'!$D$6:$Z$47,23,FALSE))</f>
        <v/>
      </c>
      <c r="AJ53" s="286" t="str">
        <f>IF(AJ51="","",VLOOKUP(AJ51,'【記載例】シフト記号表（勤務時間帯）'!$D$6:$Z$47,23,FALSE))</f>
        <v/>
      </c>
      <c r="AK53" s="286" t="str">
        <f>IF(AK51="","",VLOOKUP(AK51,'【記載例】シフト記号表（勤務時間帯）'!$D$6:$Z$47,23,FALSE))</f>
        <v/>
      </c>
      <c r="AL53" s="286" t="str">
        <f>IF(AL51="","",VLOOKUP(AL51,'【記載例】シフト記号表（勤務時間帯）'!$D$6:$Z$47,23,FALSE))</f>
        <v>-</v>
      </c>
      <c r="AM53" s="286" t="str">
        <f>IF(AM51="","",VLOOKUP(AM51,'【記載例】シフト記号表（勤務時間帯）'!$D$6:$Z$47,23,FALSE))</f>
        <v>-</v>
      </c>
      <c r="AN53" s="286" t="str">
        <f>IF(AN51="","",VLOOKUP(AN51,'【記載例】シフト記号表（勤務時間帯）'!$D$6:$Z$47,23,FALSE))</f>
        <v/>
      </c>
      <c r="AO53" s="302" t="str">
        <f>IF(AO51="","",VLOOKUP(AO51,'【記載例】シフト記号表（勤務時間帯）'!$D$6:$Z$47,23,FALSE))</f>
        <v/>
      </c>
      <c r="AP53" s="274" t="str">
        <f>IF(AP51="","",VLOOKUP(AP51,'【記載例】シフト記号表（勤務時間帯）'!$D$6:$Z$47,23,FALSE))</f>
        <v/>
      </c>
      <c r="AQ53" s="286" t="str">
        <f>IF(AQ51="","",VLOOKUP(AQ51,'【記載例】シフト記号表（勤務時間帯）'!$D$6:$Z$47,23,FALSE))</f>
        <v/>
      </c>
      <c r="AR53" s="286" t="str">
        <f>IF(AR51="","",VLOOKUP(AR51,'【記載例】シフト記号表（勤務時間帯）'!$D$6:$Z$47,23,FALSE))</f>
        <v/>
      </c>
      <c r="AS53" s="286" t="str">
        <f>IF(AS51="","",VLOOKUP(AS51,'【記載例】シフト記号表（勤務時間帯）'!$D$6:$Z$47,23,FALSE))</f>
        <v>-</v>
      </c>
      <c r="AT53" s="286" t="str">
        <f>IF(AT51="","",VLOOKUP(AT51,'【記載例】シフト記号表（勤務時間帯）'!$D$6:$Z$47,23,FALSE))</f>
        <v>-</v>
      </c>
      <c r="AU53" s="286" t="str">
        <f>IF(AU51="","",VLOOKUP(AU51,'【記載例】シフト記号表（勤務時間帯）'!$D$6:$Z$47,23,FALSE))</f>
        <v/>
      </c>
      <c r="AV53" s="302" t="str">
        <f>IF(AV51="","",VLOOKUP(AV51,'【記載例】シフト記号表（勤務時間帯）'!$D$6:$Z$47,23,FALSE))</f>
        <v/>
      </c>
      <c r="AW53" s="274" t="str">
        <f>IF(AW51="","",VLOOKUP(AW51,'【記載例】シフト記号表（勤務時間帯）'!$D$6:$Z$47,23,FALSE))</f>
        <v/>
      </c>
      <c r="AX53" s="286" t="str">
        <f>IF(AX51="","",VLOOKUP(AX51,'【記載例】シフト記号表（勤務時間帯）'!$D$6:$Z$47,23,FALSE))</f>
        <v/>
      </c>
      <c r="AY53" s="286" t="str">
        <f>IF(AY51="","",VLOOKUP(AY51,'【記載例】シフト記号表（勤務時間帯）'!$D$6:$Z$47,23,FALSE))</f>
        <v/>
      </c>
      <c r="AZ53" s="343">
        <f>IF($BC$3="４週",SUM(U53:AV53),IF($BC$3="暦月",SUM(U53:AY53),""))</f>
        <v>0</v>
      </c>
      <c r="BA53" s="356"/>
      <c r="BB53" s="371">
        <f>IF($BC$3="４週",AZ53/4,IF($BC$3="暦月",(AZ53/($BC$8/7)),""))</f>
        <v>0</v>
      </c>
      <c r="BC53" s="356"/>
      <c r="BD53" s="389"/>
      <c r="BE53" s="394"/>
      <c r="BF53" s="394"/>
      <c r="BG53" s="394"/>
      <c r="BH53" s="405"/>
    </row>
    <row r="54" spans="2:60" ht="20.25" customHeight="1">
      <c r="B54" s="127"/>
      <c r="C54" s="140" t="s">
        <v>101</v>
      </c>
      <c r="D54" s="154"/>
      <c r="E54" s="163"/>
      <c r="F54" s="161"/>
      <c r="G54" s="169"/>
      <c r="H54" s="183" t="s">
        <v>18</v>
      </c>
      <c r="I54" s="190" t="s">
        <v>39</v>
      </c>
      <c r="J54" s="197"/>
      <c r="K54" s="197"/>
      <c r="L54" s="171"/>
      <c r="M54" s="205" t="s">
        <v>145</v>
      </c>
      <c r="N54" s="211"/>
      <c r="O54" s="218"/>
      <c r="P54" s="224" t="s">
        <v>36</v>
      </c>
      <c r="Q54" s="113"/>
      <c r="R54" s="113"/>
      <c r="S54" s="146"/>
      <c r="T54" s="258"/>
      <c r="U54" s="275"/>
      <c r="V54" s="287"/>
      <c r="W54" s="287"/>
      <c r="X54" s="287" t="s">
        <v>47</v>
      </c>
      <c r="Y54" s="287"/>
      <c r="Z54" s="287"/>
      <c r="AA54" s="303" t="s">
        <v>47</v>
      </c>
      <c r="AB54" s="275"/>
      <c r="AC54" s="287"/>
      <c r="AD54" s="287"/>
      <c r="AE54" s="287" t="s">
        <v>47</v>
      </c>
      <c r="AF54" s="287"/>
      <c r="AG54" s="287"/>
      <c r="AH54" s="303" t="s">
        <v>47</v>
      </c>
      <c r="AI54" s="275"/>
      <c r="AJ54" s="287"/>
      <c r="AK54" s="287"/>
      <c r="AL54" s="287" t="s">
        <v>47</v>
      </c>
      <c r="AM54" s="287"/>
      <c r="AN54" s="287"/>
      <c r="AO54" s="303" t="s">
        <v>47</v>
      </c>
      <c r="AP54" s="275"/>
      <c r="AQ54" s="287"/>
      <c r="AR54" s="287"/>
      <c r="AS54" s="287" t="s">
        <v>47</v>
      </c>
      <c r="AT54" s="287"/>
      <c r="AU54" s="287"/>
      <c r="AV54" s="303" t="s">
        <v>47</v>
      </c>
      <c r="AW54" s="275"/>
      <c r="AX54" s="287"/>
      <c r="AY54" s="287"/>
      <c r="AZ54" s="344"/>
      <c r="BA54" s="357"/>
      <c r="BB54" s="372"/>
      <c r="BC54" s="357"/>
      <c r="BD54" s="390"/>
      <c r="BE54" s="395"/>
      <c r="BF54" s="395"/>
      <c r="BG54" s="395"/>
      <c r="BH54" s="406"/>
    </row>
    <row r="55" spans="2:60" ht="20.25" customHeight="1">
      <c r="B55" s="125">
        <f>B52+1</f>
        <v>11</v>
      </c>
      <c r="C55" s="138"/>
      <c r="D55" s="156"/>
      <c r="E55" s="161"/>
      <c r="F55" s="161" t="str">
        <f>C54</f>
        <v>介護従業者</v>
      </c>
      <c r="G55" s="169"/>
      <c r="H55" s="179"/>
      <c r="I55" s="188"/>
      <c r="J55" s="199"/>
      <c r="K55" s="199"/>
      <c r="L55" s="169"/>
      <c r="M55" s="203"/>
      <c r="N55" s="213"/>
      <c r="O55" s="216"/>
      <c r="P55" s="222" t="s">
        <v>85</v>
      </c>
      <c r="Q55" s="231"/>
      <c r="R55" s="231"/>
      <c r="S55" s="241"/>
      <c r="T55" s="254"/>
      <c r="U55" s="273" t="str">
        <f>IF(U54="","",VLOOKUP(U54,'【記載例】シフト記号表（勤務時間帯）'!$D$6:$X$47,21,FALSE))</f>
        <v/>
      </c>
      <c r="V55" s="285" t="str">
        <f>IF(V54="","",VLOOKUP(V54,'【記載例】シフト記号表（勤務時間帯）'!$D$6:$X$47,21,FALSE))</f>
        <v/>
      </c>
      <c r="W55" s="285" t="str">
        <f>IF(W54="","",VLOOKUP(W54,'【記載例】シフト記号表（勤務時間帯）'!$D$6:$X$47,21,FALSE))</f>
        <v/>
      </c>
      <c r="X55" s="285">
        <f>IF(X54="","",VLOOKUP(X54,'【記載例】シフト記号表（勤務時間帯）'!$D$6:$X$47,21,FALSE))</f>
        <v>5.9999999999999982</v>
      </c>
      <c r="Y55" s="285" t="str">
        <f>IF(Y54="","",VLOOKUP(Y54,'【記載例】シフト記号表（勤務時間帯）'!$D$6:$X$47,21,FALSE))</f>
        <v/>
      </c>
      <c r="Z55" s="285" t="str">
        <f>IF(Z54="","",VLOOKUP(Z54,'【記載例】シフト記号表（勤務時間帯）'!$D$6:$X$47,21,FALSE))</f>
        <v/>
      </c>
      <c r="AA55" s="301">
        <f>IF(AA54="","",VLOOKUP(AA54,'【記載例】シフト記号表（勤務時間帯）'!$D$6:$X$47,21,FALSE))</f>
        <v>5.9999999999999982</v>
      </c>
      <c r="AB55" s="273" t="str">
        <f>IF(AB54="","",VLOOKUP(AB54,'【記載例】シフト記号表（勤務時間帯）'!$D$6:$X$47,21,FALSE))</f>
        <v/>
      </c>
      <c r="AC55" s="285" t="str">
        <f>IF(AC54="","",VLOOKUP(AC54,'【記載例】シフト記号表（勤務時間帯）'!$D$6:$X$47,21,FALSE))</f>
        <v/>
      </c>
      <c r="AD55" s="285" t="str">
        <f>IF(AD54="","",VLOOKUP(AD54,'【記載例】シフト記号表（勤務時間帯）'!$D$6:$X$47,21,FALSE))</f>
        <v/>
      </c>
      <c r="AE55" s="285">
        <f>IF(AE54="","",VLOOKUP(AE54,'【記載例】シフト記号表（勤務時間帯）'!$D$6:$X$47,21,FALSE))</f>
        <v>5.9999999999999982</v>
      </c>
      <c r="AF55" s="285" t="str">
        <f>IF(AF54="","",VLOOKUP(AF54,'【記載例】シフト記号表（勤務時間帯）'!$D$6:$X$47,21,FALSE))</f>
        <v/>
      </c>
      <c r="AG55" s="285" t="str">
        <f>IF(AG54="","",VLOOKUP(AG54,'【記載例】シフト記号表（勤務時間帯）'!$D$6:$X$47,21,FALSE))</f>
        <v/>
      </c>
      <c r="AH55" s="301">
        <f>IF(AH54="","",VLOOKUP(AH54,'【記載例】シフト記号表（勤務時間帯）'!$D$6:$X$47,21,FALSE))</f>
        <v>5.9999999999999982</v>
      </c>
      <c r="AI55" s="273" t="str">
        <f>IF(AI54="","",VLOOKUP(AI54,'【記載例】シフト記号表（勤務時間帯）'!$D$6:$X$47,21,FALSE))</f>
        <v/>
      </c>
      <c r="AJ55" s="285" t="str">
        <f>IF(AJ54="","",VLOOKUP(AJ54,'【記載例】シフト記号表（勤務時間帯）'!$D$6:$X$47,21,FALSE))</f>
        <v/>
      </c>
      <c r="AK55" s="285" t="str">
        <f>IF(AK54="","",VLOOKUP(AK54,'【記載例】シフト記号表（勤務時間帯）'!$D$6:$X$47,21,FALSE))</f>
        <v/>
      </c>
      <c r="AL55" s="285">
        <f>IF(AL54="","",VLOOKUP(AL54,'【記載例】シフト記号表（勤務時間帯）'!$D$6:$X$47,21,FALSE))</f>
        <v>5.9999999999999982</v>
      </c>
      <c r="AM55" s="285" t="str">
        <f>IF(AM54="","",VLOOKUP(AM54,'【記載例】シフト記号表（勤務時間帯）'!$D$6:$X$47,21,FALSE))</f>
        <v/>
      </c>
      <c r="AN55" s="285" t="str">
        <f>IF(AN54="","",VLOOKUP(AN54,'【記載例】シフト記号表（勤務時間帯）'!$D$6:$X$47,21,FALSE))</f>
        <v/>
      </c>
      <c r="AO55" s="301">
        <f>IF(AO54="","",VLOOKUP(AO54,'【記載例】シフト記号表（勤務時間帯）'!$D$6:$X$47,21,FALSE))</f>
        <v>5.9999999999999982</v>
      </c>
      <c r="AP55" s="273" t="str">
        <f>IF(AP54="","",VLOOKUP(AP54,'【記載例】シフト記号表（勤務時間帯）'!$D$6:$X$47,21,FALSE))</f>
        <v/>
      </c>
      <c r="AQ55" s="285" t="str">
        <f>IF(AQ54="","",VLOOKUP(AQ54,'【記載例】シフト記号表（勤務時間帯）'!$D$6:$X$47,21,FALSE))</f>
        <v/>
      </c>
      <c r="AR55" s="285" t="str">
        <f>IF(AR54="","",VLOOKUP(AR54,'【記載例】シフト記号表（勤務時間帯）'!$D$6:$X$47,21,FALSE))</f>
        <v/>
      </c>
      <c r="AS55" s="285">
        <f>IF(AS54="","",VLOOKUP(AS54,'【記載例】シフト記号表（勤務時間帯）'!$D$6:$X$47,21,FALSE))</f>
        <v>5.9999999999999982</v>
      </c>
      <c r="AT55" s="285" t="str">
        <f>IF(AT54="","",VLOOKUP(AT54,'【記載例】シフト記号表（勤務時間帯）'!$D$6:$X$47,21,FALSE))</f>
        <v/>
      </c>
      <c r="AU55" s="285" t="str">
        <f>IF(AU54="","",VLOOKUP(AU54,'【記載例】シフト記号表（勤務時間帯）'!$D$6:$X$47,21,FALSE))</f>
        <v/>
      </c>
      <c r="AV55" s="301">
        <f>IF(AV54="","",VLOOKUP(AV54,'【記載例】シフト記号表（勤務時間帯）'!$D$6:$X$47,21,FALSE))</f>
        <v>5.9999999999999982</v>
      </c>
      <c r="AW55" s="273" t="str">
        <f>IF(AW54="","",VLOOKUP(AW54,'【記載例】シフト記号表（勤務時間帯）'!$D$6:$X$47,21,FALSE))</f>
        <v/>
      </c>
      <c r="AX55" s="285" t="str">
        <f>IF(AX54="","",VLOOKUP(AX54,'【記載例】シフト記号表（勤務時間帯）'!$D$6:$X$47,21,FALSE))</f>
        <v/>
      </c>
      <c r="AY55" s="285" t="str">
        <f>IF(AY54="","",VLOOKUP(AY54,'【記載例】シフト記号表（勤務時間帯）'!$D$6:$X$47,21,FALSE))</f>
        <v/>
      </c>
      <c r="AZ55" s="342">
        <f>IF($BC$3="４週",SUM(U55:AV55),IF($BC$3="暦月",SUM(U55:AY55),""))</f>
        <v>47.999999999999993</v>
      </c>
      <c r="BA55" s="355"/>
      <c r="BB55" s="370">
        <f>IF($BC$3="４週",AZ55/4,IF($BC$3="暦月",(AZ55/($BC$8/7)),""))</f>
        <v>11.999999999999998</v>
      </c>
      <c r="BC55" s="355"/>
      <c r="BD55" s="388"/>
      <c r="BE55" s="397"/>
      <c r="BF55" s="397"/>
      <c r="BG55" s="397"/>
      <c r="BH55" s="404"/>
    </row>
    <row r="56" spans="2:60" ht="20.25" customHeight="1">
      <c r="B56" s="126"/>
      <c r="C56" s="139"/>
      <c r="D56" s="153"/>
      <c r="E56" s="162"/>
      <c r="F56" s="162"/>
      <c r="G56" s="170" t="str">
        <f>C54</f>
        <v>介護従業者</v>
      </c>
      <c r="H56" s="180"/>
      <c r="I56" s="189"/>
      <c r="J56" s="196"/>
      <c r="K56" s="196"/>
      <c r="L56" s="170"/>
      <c r="M56" s="204"/>
      <c r="N56" s="210"/>
      <c r="O56" s="217"/>
      <c r="P56" s="227" t="s">
        <v>86</v>
      </c>
      <c r="Q56" s="237"/>
      <c r="R56" s="237"/>
      <c r="S56" s="247"/>
      <c r="T56" s="261"/>
      <c r="U56" s="274" t="str">
        <f>IF(U54="","",VLOOKUP(U54,'【記載例】シフト記号表（勤務時間帯）'!$D$6:$Z$47,23,FALSE))</f>
        <v/>
      </c>
      <c r="V56" s="286" t="str">
        <f>IF(V54="","",VLOOKUP(V54,'【記載例】シフト記号表（勤務時間帯）'!$D$6:$Z$47,23,FALSE))</f>
        <v/>
      </c>
      <c r="W56" s="286" t="str">
        <f>IF(W54="","",VLOOKUP(W54,'【記載例】シフト記号表（勤務時間帯）'!$D$6:$Z$47,23,FALSE))</f>
        <v/>
      </c>
      <c r="X56" s="286" t="str">
        <f>IF(X54="","",VLOOKUP(X54,'【記載例】シフト記号表（勤務時間帯）'!$D$6:$Z$47,23,FALSE))</f>
        <v>-</v>
      </c>
      <c r="Y56" s="286" t="str">
        <f>IF(Y54="","",VLOOKUP(Y54,'【記載例】シフト記号表（勤務時間帯）'!$D$6:$Z$47,23,FALSE))</f>
        <v/>
      </c>
      <c r="Z56" s="286" t="str">
        <f>IF(Z54="","",VLOOKUP(Z54,'【記載例】シフト記号表（勤務時間帯）'!$D$6:$Z$47,23,FALSE))</f>
        <v/>
      </c>
      <c r="AA56" s="302" t="str">
        <f>IF(AA54="","",VLOOKUP(AA54,'【記載例】シフト記号表（勤務時間帯）'!$D$6:$Z$47,23,FALSE))</f>
        <v>-</v>
      </c>
      <c r="AB56" s="274" t="str">
        <f>IF(AB54="","",VLOOKUP(AB54,'【記載例】シフト記号表（勤務時間帯）'!$D$6:$Z$47,23,FALSE))</f>
        <v/>
      </c>
      <c r="AC56" s="286" t="str">
        <f>IF(AC54="","",VLOOKUP(AC54,'【記載例】シフト記号表（勤務時間帯）'!$D$6:$Z$47,23,FALSE))</f>
        <v/>
      </c>
      <c r="AD56" s="286" t="str">
        <f>IF(AD54="","",VLOOKUP(AD54,'【記載例】シフト記号表（勤務時間帯）'!$D$6:$Z$47,23,FALSE))</f>
        <v/>
      </c>
      <c r="AE56" s="286" t="str">
        <f>IF(AE54="","",VLOOKUP(AE54,'【記載例】シフト記号表（勤務時間帯）'!$D$6:$Z$47,23,FALSE))</f>
        <v>-</v>
      </c>
      <c r="AF56" s="286" t="str">
        <f>IF(AF54="","",VLOOKUP(AF54,'【記載例】シフト記号表（勤務時間帯）'!$D$6:$Z$47,23,FALSE))</f>
        <v/>
      </c>
      <c r="AG56" s="286" t="str">
        <f>IF(AG54="","",VLOOKUP(AG54,'【記載例】シフト記号表（勤務時間帯）'!$D$6:$Z$47,23,FALSE))</f>
        <v/>
      </c>
      <c r="AH56" s="302" t="str">
        <f>IF(AH54="","",VLOOKUP(AH54,'【記載例】シフト記号表（勤務時間帯）'!$D$6:$Z$47,23,FALSE))</f>
        <v>-</v>
      </c>
      <c r="AI56" s="274" t="str">
        <f>IF(AI54="","",VLOOKUP(AI54,'【記載例】シフト記号表（勤務時間帯）'!$D$6:$Z$47,23,FALSE))</f>
        <v/>
      </c>
      <c r="AJ56" s="286" t="str">
        <f>IF(AJ54="","",VLOOKUP(AJ54,'【記載例】シフト記号表（勤務時間帯）'!$D$6:$Z$47,23,FALSE))</f>
        <v/>
      </c>
      <c r="AK56" s="286" t="str">
        <f>IF(AK54="","",VLOOKUP(AK54,'【記載例】シフト記号表（勤務時間帯）'!$D$6:$Z$47,23,FALSE))</f>
        <v/>
      </c>
      <c r="AL56" s="286" t="str">
        <f>IF(AL54="","",VLOOKUP(AL54,'【記載例】シフト記号表（勤務時間帯）'!$D$6:$Z$47,23,FALSE))</f>
        <v>-</v>
      </c>
      <c r="AM56" s="286" t="str">
        <f>IF(AM54="","",VLOOKUP(AM54,'【記載例】シフト記号表（勤務時間帯）'!$D$6:$Z$47,23,FALSE))</f>
        <v/>
      </c>
      <c r="AN56" s="286" t="str">
        <f>IF(AN54="","",VLOOKUP(AN54,'【記載例】シフト記号表（勤務時間帯）'!$D$6:$Z$47,23,FALSE))</f>
        <v/>
      </c>
      <c r="AO56" s="302" t="str">
        <f>IF(AO54="","",VLOOKUP(AO54,'【記載例】シフト記号表（勤務時間帯）'!$D$6:$Z$47,23,FALSE))</f>
        <v>-</v>
      </c>
      <c r="AP56" s="274" t="str">
        <f>IF(AP54="","",VLOOKUP(AP54,'【記載例】シフト記号表（勤務時間帯）'!$D$6:$Z$47,23,FALSE))</f>
        <v/>
      </c>
      <c r="AQ56" s="286" t="str">
        <f>IF(AQ54="","",VLOOKUP(AQ54,'【記載例】シフト記号表（勤務時間帯）'!$D$6:$Z$47,23,FALSE))</f>
        <v/>
      </c>
      <c r="AR56" s="286" t="str">
        <f>IF(AR54="","",VLOOKUP(AR54,'【記載例】シフト記号表（勤務時間帯）'!$D$6:$Z$47,23,FALSE))</f>
        <v/>
      </c>
      <c r="AS56" s="286" t="str">
        <f>IF(AS54="","",VLOOKUP(AS54,'【記載例】シフト記号表（勤務時間帯）'!$D$6:$Z$47,23,FALSE))</f>
        <v>-</v>
      </c>
      <c r="AT56" s="286" t="str">
        <f>IF(AT54="","",VLOOKUP(AT54,'【記載例】シフト記号表（勤務時間帯）'!$D$6:$Z$47,23,FALSE))</f>
        <v/>
      </c>
      <c r="AU56" s="286" t="str">
        <f>IF(AU54="","",VLOOKUP(AU54,'【記載例】シフト記号表（勤務時間帯）'!$D$6:$Z$47,23,FALSE))</f>
        <v/>
      </c>
      <c r="AV56" s="302" t="str">
        <f>IF(AV54="","",VLOOKUP(AV54,'【記載例】シフト記号表（勤務時間帯）'!$D$6:$Z$47,23,FALSE))</f>
        <v>-</v>
      </c>
      <c r="AW56" s="274" t="str">
        <f>IF(AW54="","",VLOOKUP(AW54,'【記載例】シフト記号表（勤務時間帯）'!$D$6:$Z$47,23,FALSE))</f>
        <v/>
      </c>
      <c r="AX56" s="286" t="str">
        <f>IF(AX54="","",VLOOKUP(AX54,'【記載例】シフト記号表（勤務時間帯）'!$D$6:$Z$47,23,FALSE))</f>
        <v/>
      </c>
      <c r="AY56" s="286" t="str">
        <f>IF(AY54="","",VLOOKUP(AY54,'【記載例】シフト記号表（勤務時間帯）'!$D$6:$Z$47,23,FALSE))</f>
        <v/>
      </c>
      <c r="AZ56" s="343">
        <f>IF($BC$3="４週",SUM(U56:AV56),IF($BC$3="暦月",SUM(U56:AY56),""))</f>
        <v>0</v>
      </c>
      <c r="BA56" s="356"/>
      <c r="BB56" s="371">
        <f>IF($BC$3="４週",AZ56/4,IF($BC$3="暦月",(AZ56/($BC$8/7)),""))</f>
        <v>0</v>
      </c>
      <c r="BC56" s="356"/>
      <c r="BD56" s="389"/>
      <c r="BE56" s="394"/>
      <c r="BF56" s="394"/>
      <c r="BG56" s="394"/>
      <c r="BH56" s="405"/>
    </row>
    <row r="57" spans="2:60" ht="20.25" customHeight="1">
      <c r="B57" s="127"/>
      <c r="C57" s="140" t="s">
        <v>101</v>
      </c>
      <c r="D57" s="154"/>
      <c r="E57" s="163"/>
      <c r="F57" s="161"/>
      <c r="G57" s="169"/>
      <c r="H57" s="183" t="s">
        <v>18</v>
      </c>
      <c r="I57" s="190" t="s">
        <v>97</v>
      </c>
      <c r="J57" s="197"/>
      <c r="K57" s="197"/>
      <c r="L57" s="171"/>
      <c r="M57" s="205" t="s">
        <v>146</v>
      </c>
      <c r="N57" s="211"/>
      <c r="O57" s="218"/>
      <c r="P57" s="224" t="s">
        <v>36</v>
      </c>
      <c r="Q57" s="113"/>
      <c r="R57" s="113"/>
      <c r="S57" s="146"/>
      <c r="T57" s="258"/>
      <c r="U57" s="275"/>
      <c r="V57" s="287" t="s">
        <v>61</v>
      </c>
      <c r="W57" s="287"/>
      <c r="X57" s="287"/>
      <c r="Y57" s="287" t="s">
        <v>61</v>
      </c>
      <c r="Z57" s="287"/>
      <c r="AA57" s="303"/>
      <c r="AB57" s="275"/>
      <c r="AC57" s="287" t="s">
        <v>61</v>
      </c>
      <c r="AD57" s="287"/>
      <c r="AE57" s="287"/>
      <c r="AF57" s="287" t="s">
        <v>61</v>
      </c>
      <c r="AG57" s="287"/>
      <c r="AH57" s="303"/>
      <c r="AI57" s="275"/>
      <c r="AJ57" s="287" t="s">
        <v>61</v>
      </c>
      <c r="AK57" s="287"/>
      <c r="AL57" s="287"/>
      <c r="AM57" s="287" t="s">
        <v>61</v>
      </c>
      <c r="AN57" s="287"/>
      <c r="AO57" s="303"/>
      <c r="AP57" s="275"/>
      <c r="AQ57" s="287" t="s">
        <v>61</v>
      </c>
      <c r="AR57" s="287"/>
      <c r="AS57" s="287"/>
      <c r="AT57" s="287" t="s">
        <v>61</v>
      </c>
      <c r="AU57" s="287"/>
      <c r="AV57" s="303"/>
      <c r="AW57" s="275"/>
      <c r="AX57" s="287"/>
      <c r="AY57" s="287"/>
      <c r="AZ57" s="344"/>
      <c r="BA57" s="357"/>
      <c r="BB57" s="372"/>
      <c r="BC57" s="357"/>
      <c r="BD57" s="390"/>
      <c r="BE57" s="395"/>
      <c r="BF57" s="395"/>
      <c r="BG57" s="395"/>
      <c r="BH57" s="406"/>
    </row>
    <row r="58" spans="2:60" ht="20.25" customHeight="1">
      <c r="B58" s="125">
        <f>B55+1</f>
        <v>12</v>
      </c>
      <c r="C58" s="138"/>
      <c r="D58" s="156"/>
      <c r="E58" s="161"/>
      <c r="F58" s="161" t="str">
        <f>C57</f>
        <v>介護従業者</v>
      </c>
      <c r="G58" s="169"/>
      <c r="H58" s="179"/>
      <c r="I58" s="188"/>
      <c r="J58" s="199"/>
      <c r="K58" s="199"/>
      <c r="L58" s="169"/>
      <c r="M58" s="203"/>
      <c r="N58" s="213"/>
      <c r="O58" s="216"/>
      <c r="P58" s="222" t="s">
        <v>85</v>
      </c>
      <c r="Q58" s="231"/>
      <c r="R58" s="231"/>
      <c r="S58" s="241"/>
      <c r="T58" s="254"/>
      <c r="U58" s="273" t="str">
        <f>IF(U57="","",VLOOKUP(U57,'【記載例】シフト記号表（勤務時間帯）'!$D$6:$X$47,21,FALSE))</f>
        <v/>
      </c>
      <c r="V58" s="285">
        <f>IF(V57="","",VLOOKUP(V57,'【記載例】シフト記号表（勤務時間帯）'!$D$6:$X$47,21,FALSE))</f>
        <v>7.9999999999999982</v>
      </c>
      <c r="W58" s="285" t="str">
        <f>IF(W57="","",VLOOKUP(W57,'【記載例】シフト記号表（勤務時間帯）'!$D$6:$X$47,21,FALSE))</f>
        <v/>
      </c>
      <c r="X58" s="285" t="str">
        <f>IF(X57="","",VLOOKUP(X57,'【記載例】シフト記号表（勤務時間帯）'!$D$6:$X$47,21,FALSE))</f>
        <v/>
      </c>
      <c r="Y58" s="285">
        <f>IF(Y57="","",VLOOKUP(Y57,'【記載例】シフト記号表（勤務時間帯）'!$D$6:$X$47,21,FALSE))</f>
        <v>7.9999999999999982</v>
      </c>
      <c r="Z58" s="285" t="str">
        <f>IF(Z57="","",VLOOKUP(Z57,'【記載例】シフト記号表（勤務時間帯）'!$D$6:$X$47,21,FALSE))</f>
        <v/>
      </c>
      <c r="AA58" s="301" t="str">
        <f>IF(AA57="","",VLOOKUP(AA57,'【記載例】シフト記号表（勤務時間帯）'!$D$6:$X$47,21,FALSE))</f>
        <v/>
      </c>
      <c r="AB58" s="273" t="str">
        <f>IF(AB57="","",VLOOKUP(AB57,'【記載例】シフト記号表（勤務時間帯）'!$D$6:$X$47,21,FALSE))</f>
        <v/>
      </c>
      <c r="AC58" s="285">
        <f>IF(AC57="","",VLOOKUP(AC57,'【記載例】シフト記号表（勤務時間帯）'!$D$6:$X$47,21,FALSE))</f>
        <v>7.9999999999999982</v>
      </c>
      <c r="AD58" s="285" t="str">
        <f>IF(AD57="","",VLOOKUP(AD57,'【記載例】シフト記号表（勤務時間帯）'!$D$6:$X$47,21,FALSE))</f>
        <v/>
      </c>
      <c r="AE58" s="285" t="str">
        <f>IF(AE57="","",VLOOKUP(AE57,'【記載例】シフト記号表（勤務時間帯）'!$D$6:$X$47,21,FALSE))</f>
        <v/>
      </c>
      <c r="AF58" s="285">
        <f>IF(AF57="","",VLOOKUP(AF57,'【記載例】シフト記号表（勤務時間帯）'!$D$6:$X$47,21,FALSE))</f>
        <v>7.9999999999999982</v>
      </c>
      <c r="AG58" s="285" t="str">
        <f>IF(AG57="","",VLOOKUP(AG57,'【記載例】シフト記号表（勤務時間帯）'!$D$6:$X$47,21,FALSE))</f>
        <v/>
      </c>
      <c r="AH58" s="301" t="str">
        <f>IF(AH57="","",VLOOKUP(AH57,'【記載例】シフト記号表（勤務時間帯）'!$D$6:$X$47,21,FALSE))</f>
        <v/>
      </c>
      <c r="AI58" s="273" t="str">
        <f>IF(AI57="","",VLOOKUP(AI57,'【記載例】シフト記号表（勤務時間帯）'!$D$6:$X$47,21,FALSE))</f>
        <v/>
      </c>
      <c r="AJ58" s="285">
        <f>IF(AJ57="","",VLOOKUP(AJ57,'【記載例】シフト記号表（勤務時間帯）'!$D$6:$X$47,21,FALSE))</f>
        <v>7.9999999999999982</v>
      </c>
      <c r="AK58" s="285" t="str">
        <f>IF(AK57="","",VLOOKUP(AK57,'【記載例】シフト記号表（勤務時間帯）'!$D$6:$X$47,21,FALSE))</f>
        <v/>
      </c>
      <c r="AL58" s="285" t="str">
        <f>IF(AL57="","",VLOOKUP(AL57,'【記載例】シフト記号表（勤務時間帯）'!$D$6:$X$47,21,FALSE))</f>
        <v/>
      </c>
      <c r="AM58" s="285">
        <f>IF(AM57="","",VLOOKUP(AM57,'【記載例】シフト記号表（勤務時間帯）'!$D$6:$X$47,21,FALSE))</f>
        <v>7.9999999999999982</v>
      </c>
      <c r="AN58" s="285" t="str">
        <f>IF(AN57="","",VLOOKUP(AN57,'【記載例】シフト記号表（勤務時間帯）'!$D$6:$X$47,21,FALSE))</f>
        <v/>
      </c>
      <c r="AO58" s="301" t="str">
        <f>IF(AO57="","",VLOOKUP(AO57,'【記載例】シフト記号表（勤務時間帯）'!$D$6:$X$47,21,FALSE))</f>
        <v/>
      </c>
      <c r="AP58" s="273" t="str">
        <f>IF(AP57="","",VLOOKUP(AP57,'【記載例】シフト記号表（勤務時間帯）'!$D$6:$X$47,21,FALSE))</f>
        <v/>
      </c>
      <c r="AQ58" s="285">
        <f>IF(AQ57="","",VLOOKUP(AQ57,'【記載例】シフト記号表（勤務時間帯）'!$D$6:$X$47,21,FALSE))</f>
        <v>7.9999999999999982</v>
      </c>
      <c r="AR58" s="285" t="str">
        <f>IF(AR57="","",VLOOKUP(AR57,'【記載例】シフト記号表（勤務時間帯）'!$D$6:$X$47,21,FALSE))</f>
        <v/>
      </c>
      <c r="AS58" s="285" t="str">
        <f>IF(AS57="","",VLOOKUP(AS57,'【記載例】シフト記号表（勤務時間帯）'!$D$6:$X$47,21,FALSE))</f>
        <v/>
      </c>
      <c r="AT58" s="285">
        <f>IF(AT57="","",VLOOKUP(AT57,'【記載例】シフト記号表（勤務時間帯）'!$D$6:$X$47,21,FALSE))</f>
        <v>7.9999999999999982</v>
      </c>
      <c r="AU58" s="285" t="str">
        <f>IF(AU57="","",VLOOKUP(AU57,'【記載例】シフト記号表（勤務時間帯）'!$D$6:$X$47,21,FALSE))</f>
        <v/>
      </c>
      <c r="AV58" s="301" t="str">
        <f>IF(AV57="","",VLOOKUP(AV57,'【記載例】シフト記号表（勤務時間帯）'!$D$6:$X$47,21,FALSE))</f>
        <v/>
      </c>
      <c r="AW58" s="273" t="str">
        <f>IF(AW57="","",VLOOKUP(AW57,'【記載例】シフト記号表（勤務時間帯）'!$D$6:$X$47,21,FALSE))</f>
        <v/>
      </c>
      <c r="AX58" s="285" t="str">
        <f>IF(AX57="","",VLOOKUP(AX57,'【記載例】シフト記号表（勤務時間帯）'!$D$6:$X$47,21,FALSE))</f>
        <v/>
      </c>
      <c r="AY58" s="285" t="str">
        <f>IF(AY57="","",VLOOKUP(AY57,'【記載例】シフト記号表（勤務時間帯）'!$D$6:$X$47,21,FALSE))</f>
        <v/>
      </c>
      <c r="AZ58" s="342">
        <f>IF($BC$3="４週",SUM(U58:AV58),IF($BC$3="暦月",SUM(U58:AY58),""))</f>
        <v>63.999999999999993</v>
      </c>
      <c r="BA58" s="355"/>
      <c r="BB58" s="370">
        <f>IF($BC$3="４週",AZ58/4,IF($BC$3="暦月",(AZ58/($BC$8/7)),""))</f>
        <v>15.999999999999998</v>
      </c>
      <c r="BC58" s="355"/>
      <c r="BD58" s="388"/>
      <c r="BE58" s="397"/>
      <c r="BF58" s="397"/>
      <c r="BG58" s="397"/>
      <c r="BH58" s="404"/>
    </row>
    <row r="59" spans="2:60" ht="20.25" customHeight="1">
      <c r="B59" s="126"/>
      <c r="C59" s="139"/>
      <c r="D59" s="153"/>
      <c r="E59" s="162"/>
      <c r="F59" s="162"/>
      <c r="G59" s="170" t="str">
        <f>C57</f>
        <v>介護従業者</v>
      </c>
      <c r="H59" s="180"/>
      <c r="I59" s="189"/>
      <c r="J59" s="196"/>
      <c r="K59" s="196"/>
      <c r="L59" s="170"/>
      <c r="M59" s="204"/>
      <c r="N59" s="210"/>
      <c r="O59" s="217"/>
      <c r="P59" s="227" t="s">
        <v>86</v>
      </c>
      <c r="Q59" s="237"/>
      <c r="R59" s="237"/>
      <c r="S59" s="247"/>
      <c r="T59" s="261"/>
      <c r="U59" s="274" t="str">
        <f>IF(U57="","",VLOOKUP(U57,'【記載例】シフト記号表（勤務時間帯）'!$D$6:$Z$47,23,FALSE))</f>
        <v/>
      </c>
      <c r="V59" s="286" t="str">
        <f>IF(V57="","",VLOOKUP(V57,'【記載例】シフト記号表（勤務時間帯）'!$D$6:$Z$47,23,FALSE))</f>
        <v>-</v>
      </c>
      <c r="W59" s="286" t="str">
        <f>IF(W57="","",VLOOKUP(W57,'【記載例】シフト記号表（勤務時間帯）'!$D$6:$Z$47,23,FALSE))</f>
        <v/>
      </c>
      <c r="X59" s="286" t="str">
        <f>IF(X57="","",VLOOKUP(X57,'【記載例】シフト記号表（勤務時間帯）'!$D$6:$Z$47,23,FALSE))</f>
        <v/>
      </c>
      <c r="Y59" s="286" t="str">
        <f>IF(Y57="","",VLOOKUP(Y57,'【記載例】シフト記号表（勤務時間帯）'!$D$6:$Z$47,23,FALSE))</f>
        <v>-</v>
      </c>
      <c r="Z59" s="286" t="str">
        <f>IF(Z57="","",VLOOKUP(Z57,'【記載例】シフト記号表（勤務時間帯）'!$D$6:$Z$47,23,FALSE))</f>
        <v/>
      </c>
      <c r="AA59" s="302" t="str">
        <f>IF(AA57="","",VLOOKUP(AA57,'【記載例】シフト記号表（勤務時間帯）'!$D$6:$Z$47,23,FALSE))</f>
        <v/>
      </c>
      <c r="AB59" s="274" t="str">
        <f>IF(AB57="","",VLOOKUP(AB57,'【記載例】シフト記号表（勤務時間帯）'!$D$6:$Z$47,23,FALSE))</f>
        <v/>
      </c>
      <c r="AC59" s="286" t="str">
        <f>IF(AC57="","",VLOOKUP(AC57,'【記載例】シフト記号表（勤務時間帯）'!$D$6:$Z$47,23,FALSE))</f>
        <v>-</v>
      </c>
      <c r="AD59" s="286" t="str">
        <f>IF(AD57="","",VLOOKUP(AD57,'【記載例】シフト記号表（勤務時間帯）'!$D$6:$Z$47,23,FALSE))</f>
        <v/>
      </c>
      <c r="AE59" s="286" t="str">
        <f>IF(AE57="","",VLOOKUP(AE57,'【記載例】シフト記号表（勤務時間帯）'!$D$6:$Z$47,23,FALSE))</f>
        <v/>
      </c>
      <c r="AF59" s="286" t="str">
        <f>IF(AF57="","",VLOOKUP(AF57,'【記載例】シフト記号表（勤務時間帯）'!$D$6:$Z$47,23,FALSE))</f>
        <v>-</v>
      </c>
      <c r="AG59" s="286" t="str">
        <f>IF(AG57="","",VLOOKUP(AG57,'【記載例】シフト記号表（勤務時間帯）'!$D$6:$Z$47,23,FALSE))</f>
        <v/>
      </c>
      <c r="AH59" s="302" t="str">
        <f>IF(AH57="","",VLOOKUP(AH57,'【記載例】シフト記号表（勤務時間帯）'!$D$6:$Z$47,23,FALSE))</f>
        <v/>
      </c>
      <c r="AI59" s="274" t="str">
        <f>IF(AI57="","",VLOOKUP(AI57,'【記載例】シフト記号表（勤務時間帯）'!$D$6:$Z$47,23,FALSE))</f>
        <v/>
      </c>
      <c r="AJ59" s="286" t="str">
        <f>IF(AJ57="","",VLOOKUP(AJ57,'【記載例】シフト記号表（勤務時間帯）'!$D$6:$Z$47,23,FALSE))</f>
        <v>-</v>
      </c>
      <c r="AK59" s="286" t="str">
        <f>IF(AK57="","",VLOOKUP(AK57,'【記載例】シフト記号表（勤務時間帯）'!$D$6:$Z$47,23,FALSE))</f>
        <v/>
      </c>
      <c r="AL59" s="286" t="str">
        <f>IF(AL57="","",VLOOKUP(AL57,'【記載例】シフト記号表（勤務時間帯）'!$D$6:$Z$47,23,FALSE))</f>
        <v/>
      </c>
      <c r="AM59" s="286" t="str">
        <f>IF(AM57="","",VLOOKUP(AM57,'【記載例】シフト記号表（勤務時間帯）'!$D$6:$Z$47,23,FALSE))</f>
        <v>-</v>
      </c>
      <c r="AN59" s="286" t="str">
        <f>IF(AN57="","",VLOOKUP(AN57,'【記載例】シフト記号表（勤務時間帯）'!$D$6:$Z$47,23,FALSE))</f>
        <v/>
      </c>
      <c r="AO59" s="302" t="str">
        <f>IF(AO57="","",VLOOKUP(AO57,'【記載例】シフト記号表（勤務時間帯）'!$D$6:$Z$47,23,FALSE))</f>
        <v/>
      </c>
      <c r="AP59" s="274" t="str">
        <f>IF(AP57="","",VLOOKUP(AP57,'【記載例】シフト記号表（勤務時間帯）'!$D$6:$Z$47,23,FALSE))</f>
        <v/>
      </c>
      <c r="AQ59" s="286" t="str">
        <f>IF(AQ57="","",VLOOKUP(AQ57,'【記載例】シフト記号表（勤務時間帯）'!$D$6:$Z$47,23,FALSE))</f>
        <v>-</v>
      </c>
      <c r="AR59" s="286" t="str">
        <f>IF(AR57="","",VLOOKUP(AR57,'【記載例】シフト記号表（勤務時間帯）'!$D$6:$Z$47,23,FALSE))</f>
        <v/>
      </c>
      <c r="AS59" s="286" t="str">
        <f>IF(AS57="","",VLOOKUP(AS57,'【記載例】シフト記号表（勤務時間帯）'!$D$6:$Z$47,23,FALSE))</f>
        <v/>
      </c>
      <c r="AT59" s="286" t="str">
        <f>IF(AT57="","",VLOOKUP(AT57,'【記載例】シフト記号表（勤務時間帯）'!$D$6:$Z$47,23,FALSE))</f>
        <v>-</v>
      </c>
      <c r="AU59" s="286" t="str">
        <f>IF(AU57="","",VLOOKUP(AU57,'【記載例】シフト記号表（勤務時間帯）'!$D$6:$Z$47,23,FALSE))</f>
        <v/>
      </c>
      <c r="AV59" s="302" t="str">
        <f>IF(AV57="","",VLOOKUP(AV57,'【記載例】シフト記号表（勤務時間帯）'!$D$6:$Z$47,23,FALSE))</f>
        <v/>
      </c>
      <c r="AW59" s="274" t="str">
        <f>IF(AW57="","",VLOOKUP(AW57,'【記載例】シフト記号表（勤務時間帯）'!$D$6:$Z$47,23,FALSE))</f>
        <v/>
      </c>
      <c r="AX59" s="286" t="str">
        <f>IF(AX57="","",VLOOKUP(AX57,'【記載例】シフト記号表（勤務時間帯）'!$D$6:$Z$47,23,FALSE))</f>
        <v/>
      </c>
      <c r="AY59" s="286" t="str">
        <f>IF(AY57="","",VLOOKUP(AY57,'【記載例】シフト記号表（勤務時間帯）'!$D$6:$Z$47,23,FALSE))</f>
        <v/>
      </c>
      <c r="AZ59" s="343">
        <f>IF($BC$3="４週",SUM(U59:AV59),IF($BC$3="暦月",SUM(U59:AY59),""))</f>
        <v>0</v>
      </c>
      <c r="BA59" s="356"/>
      <c r="BB59" s="371">
        <f>IF($BC$3="４週",AZ59/4,IF($BC$3="暦月",(AZ59/($BC$8/7)),""))</f>
        <v>0</v>
      </c>
      <c r="BC59" s="356"/>
      <c r="BD59" s="389"/>
      <c r="BE59" s="394"/>
      <c r="BF59" s="394"/>
      <c r="BG59" s="394"/>
      <c r="BH59" s="405"/>
    </row>
    <row r="60" spans="2:60" ht="20.25" customHeight="1">
      <c r="B60" s="127"/>
      <c r="C60" s="140" t="s">
        <v>101</v>
      </c>
      <c r="D60" s="154"/>
      <c r="E60" s="163"/>
      <c r="F60" s="161"/>
      <c r="G60" s="169"/>
      <c r="H60" s="183" t="s">
        <v>18</v>
      </c>
      <c r="I60" s="190" t="s">
        <v>97</v>
      </c>
      <c r="J60" s="197"/>
      <c r="K60" s="197"/>
      <c r="L60" s="171"/>
      <c r="M60" s="205" t="s">
        <v>147</v>
      </c>
      <c r="N60" s="211"/>
      <c r="O60" s="218"/>
      <c r="P60" s="224" t="s">
        <v>36</v>
      </c>
      <c r="Q60" s="113"/>
      <c r="R60" s="113"/>
      <c r="S60" s="146"/>
      <c r="T60" s="258"/>
      <c r="U60" s="275" t="s">
        <v>65</v>
      </c>
      <c r="V60" s="287"/>
      <c r="W60" s="287"/>
      <c r="X60" s="287"/>
      <c r="Y60" s="287"/>
      <c r="Z60" s="287" t="s">
        <v>65</v>
      </c>
      <c r="AA60" s="303"/>
      <c r="AB60" s="275" t="s">
        <v>65</v>
      </c>
      <c r="AC60" s="287"/>
      <c r="AD60" s="287"/>
      <c r="AE60" s="287"/>
      <c r="AF60" s="287"/>
      <c r="AG60" s="287" t="s">
        <v>65</v>
      </c>
      <c r="AH60" s="303"/>
      <c r="AI60" s="275" t="s">
        <v>65</v>
      </c>
      <c r="AJ60" s="287"/>
      <c r="AK60" s="287"/>
      <c r="AL60" s="287"/>
      <c r="AM60" s="287"/>
      <c r="AN60" s="287" t="s">
        <v>65</v>
      </c>
      <c r="AO60" s="303"/>
      <c r="AP60" s="275" t="s">
        <v>65</v>
      </c>
      <c r="AQ60" s="287"/>
      <c r="AR60" s="287"/>
      <c r="AS60" s="287"/>
      <c r="AT60" s="287"/>
      <c r="AU60" s="287" t="s">
        <v>65</v>
      </c>
      <c r="AV60" s="303"/>
      <c r="AW60" s="275"/>
      <c r="AX60" s="287"/>
      <c r="AY60" s="287"/>
      <c r="AZ60" s="344"/>
      <c r="BA60" s="357"/>
      <c r="BB60" s="372"/>
      <c r="BC60" s="357"/>
      <c r="BD60" s="390"/>
      <c r="BE60" s="395"/>
      <c r="BF60" s="395"/>
      <c r="BG60" s="395"/>
      <c r="BH60" s="406"/>
    </row>
    <row r="61" spans="2:60" ht="20.25" customHeight="1">
      <c r="B61" s="125">
        <f>B58+1</f>
        <v>13</v>
      </c>
      <c r="C61" s="138"/>
      <c r="D61" s="156"/>
      <c r="E61" s="161"/>
      <c r="F61" s="161" t="str">
        <f>C60</f>
        <v>介護従業者</v>
      </c>
      <c r="G61" s="169"/>
      <c r="H61" s="179"/>
      <c r="I61" s="188"/>
      <c r="J61" s="199"/>
      <c r="K61" s="199"/>
      <c r="L61" s="169"/>
      <c r="M61" s="203"/>
      <c r="N61" s="213"/>
      <c r="O61" s="216"/>
      <c r="P61" s="222" t="s">
        <v>85</v>
      </c>
      <c r="Q61" s="231"/>
      <c r="R61" s="231"/>
      <c r="S61" s="241"/>
      <c r="T61" s="254"/>
      <c r="U61" s="273">
        <f>IF(U60="","",VLOOKUP(U60,'【記載例】シフト記号表（勤務時間帯）'!$D$6:$X$47,21,FALSE))</f>
        <v>6</v>
      </c>
      <c r="V61" s="285" t="str">
        <f>IF(V60="","",VLOOKUP(V60,'【記載例】シフト記号表（勤務時間帯）'!$D$6:$X$47,21,FALSE))</f>
        <v/>
      </c>
      <c r="W61" s="285" t="str">
        <f>IF(W60="","",VLOOKUP(W60,'【記載例】シフト記号表（勤務時間帯）'!$D$6:$X$47,21,FALSE))</f>
        <v/>
      </c>
      <c r="X61" s="285" t="str">
        <f>IF(X60="","",VLOOKUP(X60,'【記載例】シフト記号表（勤務時間帯）'!$D$6:$X$47,21,FALSE))</f>
        <v/>
      </c>
      <c r="Y61" s="285" t="str">
        <f>IF(Y60="","",VLOOKUP(Y60,'【記載例】シフト記号表（勤務時間帯）'!$D$6:$X$47,21,FALSE))</f>
        <v/>
      </c>
      <c r="Z61" s="285">
        <f>IF(Z60="","",VLOOKUP(Z60,'【記載例】シフト記号表（勤務時間帯）'!$D$6:$X$47,21,FALSE))</f>
        <v>6</v>
      </c>
      <c r="AA61" s="301" t="str">
        <f>IF(AA60="","",VLOOKUP(AA60,'【記載例】シフト記号表（勤務時間帯）'!$D$6:$X$47,21,FALSE))</f>
        <v/>
      </c>
      <c r="AB61" s="273">
        <f>IF(AB60="","",VLOOKUP(AB60,'【記載例】シフト記号表（勤務時間帯）'!$D$6:$X$47,21,FALSE))</f>
        <v>6</v>
      </c>
      <c r="AC61" s="285" t="str">
        <f>IF(AC60="","",VLOOKUP(AC60,'【記載例】シフト記号表（勤務時間帯）'!$D$6:$X$47,21,FALSE))</f>
        <v/>
      </c>
      <c r="AD61" s="285" t="str">
        <f>IF(AD60="","",VLOOKUP(AD60,'【記載例】シフト記号表（勤務時間帯）'!$D$6:$X$47,21,FALSE))</f>
        <v/>
      </c>
      <c r="AE61" s="285" t="str">
        <f>IF(AE60="","",VLOOKUP(AE60,'【記載例】シフト記号表（勤務時間帯）'!$D$6:$X$47,21,FALSE))</f>
        <v/>
      </c>
      <c r="AF61" s="285" t="str">
        <f>IF(AF60="","",VLOOKUP(AF60,'【記載例】シフト記号表（勤務時間帯）'!$D$6:$X$47,21,FALSE))</f>
        <v/>
      </c>
      <c r="AG61" s="285">
        <f>IF(AG60="","",VLOOKUP(AG60,'【記載例】シフト記号表（勤務時間帯）'!$D$6:$X$47,21,FALSE))</f>
        <v>6</v>
      </c>
      <c r="AH61" s="301" t="str">
        <f>IF(AH60="","",VLOOKUP(AH60,'【記載例】シフト記号表（勤務時間帯）'!$D$6:$X$47,21,FALSE))</f>
        <v/>
      </c>
      <c r="AI61" s="273">
        <f>IF(AI60="","",VLOOKUP(AI60,'【記載例】シフト記号表（勤務時間帯）'!$D$6:$X$47,21,FALSE))</f>
        <v>6</v>
      </c>
      <c r="AJ61" s="285" t="str">
        <f>IF(AJ60="","",VLOOKUP(AJ60,'【記載例】シフト記号表（勤務時間帯）'!$D$6:$X$47,21,FALSE))</f>
        <v/>
      </c>
      <c r="AK61" s="285" t="str">
        <f>IF(AK60="","",VLOOKUP(AK60,'【記載例】シフト記号表（勤務時間帯）'!$D$6:$X$47,21,FALSE))</f>
        <v/>
      </c>
      <c r="AL61" s="285" t="str">
        <f>IF(AL60="","",VLOOKUP(AL60,'【記載例】シフト記号表（勤務時間帯）'!$D$6:$X$47,21,FALSE))</f>
        <v/>
      </c>
      <c r="AM61" s="285" t="str">
        <f>IF(AM60="","",VLOOKUP(AM60,'【記載例】シフト記号表（勤務時間帯）'!$D$6:$X$47,21,FALSE))</f>
        <v/>
      </c>
      <c r="AN61" s="285">
        <f>IF(AN60="","",VLOOKUP(AN60,'【記載例】シフト記号表（勤務時間帯）'!$D$6:$X$47,21,FALSE))</f>
        <v>6</v>
      </c>
      <c r="AO61" s="301" t="str">
        <f>IF(AO60="","",VLOOKUP(AO60,'【記載例】シフト記号表（勤務時間帯）'!$D$6:$X$47,21,FALSE))</f>
        <v/>
      </c>
      <c r="AP61" s="273">
        <f>IF(AP60="","",VLOOKUP(AP60,'【記載例】シフト記号表（勤務時間帯）'!$D$6:$X$47,21,FALSE))</f>
        <v>6</v>
      </c>
      <c r="AQ61" s="285" t="str">
        <f>IF(AQ60="","",VLOOKUP(AQ60,'【記載例】シフト記号表（勤務時間帯）'!$D$6:$X$47,21,FALSE))</f>
        <v/>
      </c>
      <c r="AR61" s="285" t="str">
        <f>IF(AR60="","",VLOOKUP(AR60,'【記載例】シフト記号表（勤務時間帯）'!$D$6:$X$47,21,FALSE))</f>
        <v/>
      </c>
      <c r="AS61" s="285" t="str">
        <f>IF(AS60="","",VLOOKUP(AS60,'【記載例】シフト記号表（勤務時間帯）'!$D$6:$X$47,21,FALSE))</f>
        <v/>
      </c>
      <c r="AT61" s="285" t="str">
        <f>IF(AT60="","",VLOOKUP(AT60,'【記載例】シフト記号表（勤務時間帯）'!$D$6:$X$47,21,FALSE))</f>
        <v/>
      </c>
      <c r="AU61" s="285">
        <f>IF(AU60="","",VLOOKUP(AU60,'【記載例】シフト記号表（勤務時間帯）'!$D$6:$X$47,21,FALSE))</f>
        <v>6</v>
      </c>
      <c r="AV61" s="301" t="str">
        <f>IF(AV60="","",VLOOKUP(AV60,'【記載例】シフト記号表（勤務時間帯）'!$D$6:$X$47,21,FALSE))</f>
        <v/>
      </c>
      <c r="AW61" s="273" t="str">
        <f>IF(AW60="","",VLOOKUP(AW60,'【記載例】シフト記号表（勤務時間帯）'!$D$6:$X$47,21,FALSE))</f>
        <v/>
      </c>
      <c r="AX61" s="285" t="str">
        <f>IF(AX60="","",VLOOKUP(AX60,'【記載例】シフト記号表（勤務時間帯）'!$D$6:$X$47,21,FALSE))</f>
        <v/>
      </c>
      <c r="AY61" s="285" t="str">
        <f>IF(AY60="","",VLOOKUP(AY60,'【記載例】シフト記号表（勤務時間帯）'!$D$6:$X$47,21,FALSE))</f>
        <v/>
      </c>
      <c r="AZ61" s="342">
        <f>IF($BC$3="４週",SUM(U61:AV61),IF($BC$3="暦月",SUM(U61:AY61),""))</f>
        <v>48</v>
      </c>
      <c r="BA61" s="355"/>
      <c r="BB61" s="370">
        <f>IF($BC$3="４週",AZ61/4,IF($BC$3="暦月",(AZ61/($BC$8/7)),""))</f>
        <v>12</v>
      </c>
      <c r="BC61" s="355"/>
      <c r="BD61" s="388"/>
      <c r="BE61" s="397"/>
      <c r="BF61" s="397"/>
      <c r="BG61" s="397"/>
      <c r="BH61" s="404"/>
    </row>
    <row r="62" spans="2:60" ht="20.25" customHeight="1">
      <c r="B62" s="126"/>
      <c r="C62" s="139"/>
      <c r="D62" s="153"/>
      <c r="E62" s="162"/>
      <c r="F62" s="162"/>
      <c r="G62" s="170" t="str">
        <f>C60</f>
        <v>介護従業者</v>
      </c>
      <c r="H62" s="180"/>
      <c r="I62" s="189"/>
      <c r="J62" s="196"/>
      <c r="K62" s="196"/>
      <c r="L62" s="170"/>
      <c r="M62" s="204"/>
      <c r="N62" s="210"/>
      <c r="O62" s="217"/>
      <c r="P62" s="227" t="s">
        <v>86</v>
      </c>
      <c r="Q62" s="237"/>
      <c r="R62" s="237"/>
      <c r="S62" s="247"/>
      <c r="T62" s="261"/>
      <c r="U62" s="274" t="str">
        <f>IF(U60="","",VLOOKUP(U60,'【記載例】シフト記号表（勤務時間帯）'!$D$6:$Z$47,23,FALSE))</f>
        <v>-</v>
      </c>
      <c r="V62" s="286" t="str">
        <f>IF(V60="","",VLOOKUP(V60,'【記載例】シフト記号表（勤務時間帯）'!$D$6:$Z$47,23,FALSE))</f>
        <v/>
      </c>
      <c r="W62" s="286" t="str">
        <f>IF(W60="","",VLOOKUP(W60,'【記載例】シフト記号表（勤務時間帯）'!$D$6:$Z$47,23,FALSE))</f>
        <v/>
      </c>
      <c r="X62" s="286" t="str">
        <f>IF(X60="","",VLOOKUP(X60,'【記載例】シフト記号表（勤務時間帯）'!$D$6:$Z$47,23,FALSE))</f>
        <v/>
      </c>
      <c r="Y62" s="286" t="str">
        <f>IF(Y60="","",VLOOKUP(Y60,'【記載例】シフト記号表（勤務時間帯）'!$D$6:$Z$47,23,FALSE))</f>
        <v/>
      </c>
      <c r="Z62" s="286" t="str">
        <f>IF(Z60="","",VLOOKUP(Z60,'【記載例】シフト記号表（勤務時間帯）'!$D$6:$Z$47,23,FALSE))</f>
        <v>-</v>
      </c>
      <c r="AA62" s="302" t="str">
        <f>IF(AA60="","",VLOOKUP(AA60,'【記載例】シフト記号表（勤務時間帯）'!$D$6:$Z$47,23,FALSE))</f>
        <v/>
      </c>
      <c r="AB62" s="274" t="str">
        <f>IF(AB60="","",VLOOKUP(AB60,'【記載例】シフト記号表（勤務時間帯）'!$D$6:$Z$47,23,FALSE))</f>
        <v>-</v>
      </c>
      <c r="AC62" s="286" t="str">
        <f>IF(AC60="","",VLOOKUP(AC60,'【記載例】シフト記号表（勤務時間帯）'!$D$6:$Z$47,23,FALSE))</f>
        <v/>
      </c>
      <c r="AD62" s="286" t="str">
        <f>IF(AD60="","",VLOOKUP(AD60,'【記載例】シフト記号表（勤務時間帯）'!$D$6:$Z$47,23,FALSE))</f>
        <v/>
      </c>
      <c r="AE62" s="286" t="str">
        <f>IF(AE60="","",VLOOKUP(AE60,'【記載例】シフト記号表（勤務時間帯）'!$D$6:$Z$47,23,FALSE))</f>
        <v/>
      </c>
      <c r="AF62" s="286" t="str">
        <f>IF(AF60="","",VLOOKUP(AF60,'【記載例】シフト記号表（勤務時間帯）'!$D$6:$Z$47,23,FALSE))</f>
        <v/>
      </c>
      <c r="AG62" s="286" t="str">
        <f>IF(AG60="","",VLOOKUP(AG60,'【記載例】シフト記号表（勤務時間帯）'!$D$6:$Z$47,23,FALSE))</f>
        <v>-</v>
      </c>
      <c r="AH62" s="302" t="str">
        <f>IF(AH60="","",VLOOKUP(AH60,'【記載例】シフト記号表（勤務時間帯）'!$D$6:$Z$47,23,FALSE))</f>
        <v/>
      </c>
      <c r="AI62" s="274" t="str">
        <f>IF(AI60="","",VLOOKUP(AI60,'【記載例】シフト記号表（勤務時間帯）'!$D$6:$Z$47,23,FALSE))</f>
        <v>-</v>
      </c>
      <c r="AJ62" s="286" t="str">
        <f>IF(AJ60="","",VLOOKUP(AJ60,'【記載例】シフト記号表（勤務時間帯）'!$D$6:$Z$47,23,FALSE))</f>
        <v/>
      </c>
      <c r="AK62" s="286" t="str">
        <f>IF(AK60="","",VLOOKUP(AK60,'【記載例】シフト記号表（勤務時間帯）'!$D$6:$Z$47,23,FALSE))</f>
        <v/>
      </c>
      <c r="AL62" s="286" t="str">
        <f>IF(AL60="","",VLOOKUP(AL60,'【記載例】シフト記号表（勤務時間帯）'!$D$6:$Z$47,23,FALSE))</f>
        <v/>
      </c>
      <c r="AM62" s="286" t="str">
        <f>IF(AM60="","",VLOOKUP(AM60,'【記載例】シフト記号表（勤務時間帯）'!$D$6:$Z$47,23,FALSE))</f>
        <v/>
      </c>
      <c r="AN62" s="286" t="str">
        <f>IF(AN60="","",VLOOKUP(AN60,'【記載例】シフト記号表（勤務時間帯）'!$D$6:$Z$47,23,FALSE))</f>
        <v>-</v>
      </c>
      <c r="AO62" s="302" t="str">
        <f>IF(AO60="","",VLOOKUP(AO60,'【記載例】シフト記号表（勤務時間帯）'!$D$6:$Z$47,23,FALSE))</f>
        <v/>
      </c>
      <c r="AP62" s="274" t="str">
        <f>IF(AP60="","",VLOOKUP(AP60,'【記載例】シフト記号表（勤務時間帯）'!$D$6:$Z$47,23,FALSE))</f>
        <v>-</v>
      </c>
      <c r="AQ62" s="286" t="str">
        <f>IF(AQ60="","",VLOOKUP(AQ60,'【記載例】シフト記号表（勤務時間帯）'!$D$6:$Z$47,23,FALSE))</f>
        <v/>
      </c>
      <c r="AR62" s="286" t="str">
        <f>IF(AR60="","",VLOOKUP(AR60,'【記載例】シフト記号表（勤務時間帯）'!$D$6:$Z$47,23,FALSE))</f>
        <v/>
      </c>
      <c r="AS62" s="286" t="str">
        <f>IF(AS60="","",VLOOKUP(AS60,'【記載例】シフト記号表（勤務時間帯）'!$D$6:$Z$47,23,FALSE))</f>
        <v/>
      </c>
      <c r="AT62" s="286" t="str">
        <f>IF(AT60="","",VLOOKUP(AT60,'【記載例】シフト記号表（勤務時間帯）'!$D$6:$Z$47,23,FALSE))</f>
        <v/>
      </c>
      <c r="AU62" s="286" t="str">
        <f>IF(AU60="","",VLOOKUP(AU60,'【記載例】シフト記号表（勤務時間帯）'!$D$6:$Z$47,23,FALSE))</f>
        <v>-</v>
      </c>
      <c r="AV62" s="302" t="str">
        <f>IF(AV60="","",VLOOKUP(AV60,'【記載例】シフト記号表（勤務時間帯）'!$D$6:$Z$47,23,FALSE))</f>
        <v/>
      </c>
      <c r="AW62" s="274" t="str">
        <f>IF(AW60="","",VLOOKUP(AW60,'【記載例】シフト記号表（勤務時間帯）'!$D$6:$Z$47,23,FALSE))</f>
        <v/>
      </c>
      <c r="AX62" s="286" t="str">
        <f>IF(AX60="","",VLOOKUP(AX60,'【記載例】シフト記号表（勤務時間帯）'!$D$6:$Z$47,23,FALSE))</f>
        <v/>
      </c>
      <c r="AY62" s="286" t="str">
        <f>IF(AY60="","",VLOOKUP(AY60,'【記載例】シフト記号表（勤務時間帯）'!$D$6:$Z$47,23,FALSE))</f>
        <v/>
      </c>
      <c r="AZ62" s="343">
        <f>IF($BC$3="４週",SUM(U62:AV62),IF($BC$3="暦月",SUM(U62:AY62),""))</f>
        <v>0</v>
      </c>
      <c r="BA62" s="356"/>
      <c r="BB62" s="371">
        <f>IF($BC$3="４週",AZ62/4,IF($BC$3="暦月",(AZ62/($BC$8/7)),""))</f>
        <v>0</v>
      </c>
      <c r="BC62" s="356"/>
      <c r="BD62" s="389"/>
      <c r="BE62" s="394"/>
      <c r="BF62" s="394"/>
      <c r="BG62" s="394"/>
      <c r="BH62" s="405"/>
    </row>
    <row r="63" spans="2:60" ht="20.25" customHeight="1">
      <c r="B63" s="127"/>
      <c r="C63" s="140" t="s">
        <v>101</v>
      </c>
      <c r="D63" s="154"/>
      <c r="E63" s="163"/>
      <c r="F63" s="161"/>
      <c r="G63" s="169"/>
      <c r="H63" s="183" t="s">
        <v>18</v>
      </c>
      <c r="I63" s="190" t="s">
        <v>97</v>
      </c>
      <c r="J63" s="197"/>
      <c r="K63" s="197"/>
      <c r="L63" s="171"/>
      <c r="M63" s="205" t="s">
        <v>149</v>
      </c>
      <c r="N63" s="211"/>
      <c r="O63" s="218"/>
      <c r="P63" s="224" t="s">
        <v>36</v>
      </c>
      <c r="Q63" s="113"/>
      <c r="R63" s="113"/>
      <c r="S63" s="146"/>
      <c r="T63" s="258"/>
      <c r="U63" s="275" t="s">
        <v>60</v>
      </c>
      <c r="V63" s="287" t="s">
        <v>60</v>
      </c>
      <c r="W63" s="287" t="s">
        <v>60</v>
      </c>
      <c r="X63" s="287"/>
      <c r="Y63" s="287"/>
      <c r="Z63" s="287"/>
      <c r="AA63" s="303" t="s">
        <v>60</v>
      </c>
      <c r="AB63" s="275" t="s">
        <v>60</v>
      </c>
      <c r="AC63" s="287" t="s">
        <v>60</v>
      </c>
      <c r="AD63" s="287" t="s">
        <v>60</v>
      </c>
      <c r="AE63" s="287"/>
      <c r="AF63" s="287"/>
      <c r="AG63" s="287"/>
      <c r="AH63" s="303" t="s">
        <v>60</v>
      </c>
      <c r="AI63" s="275" t="s">
        <v>60</v>
      </c>
      <c r="AJ63" s="287" t="s">
        <v>60</v>
      </c>
      <c r="AK63" s="287" t="s">
        <v>60</v>
      </c>
      <c r="AL63" s="287"/>
      <c r="AM63" s="287"/>
      <c r="AN63" s="287"/>
      <c r="AO63" s="303" t="s">
        <v>60</v>
      </c>
      <c r="AP63" s="275" t="s">
        <v>60</v>
      </c>
      <c r="AQ63" s="287" t="s">
        <v>60</v>
      </c>
      <c r="AR63" s="287" t="s">
        <v>60</v>
      </c>
      <c r="AS63" s="287"/>
      <c r="AT63" s="287"/>
      <c r="AU63" s="287"/>
      <c r="AV63" s="303" t="s">
        <v>60</v>
      </c>
      <c r="AW63" s="275"/>
      <c r="AX63" s="287"/>
      <c r="AY63" s="287"/>
      <c r="AZ63" s="344"/>
      <c r="BA63" s="357"/>
      <c r="BB63" s="372"/>
      <c r="BC63" s="357"/>
      <c r="BD63" s="390"/>
      <c r="BE63" s="395"/>
      <c r="BF63" s="395"/>
      <c r="BG63" s="395"/>
      <c r="BH63" s="406"/>
    </row>
    <row r="64" spans="2:60" ht="20.25" customHeight="1">
      <c r="B64" s="125">
        <f>B61+1</f>
        <v>14</v>
      </c>
      <c r="C64" s="138"/>
      <c r="D64" s="156"/>
      <c r="E64" s="161"/>
      <c r="F64" s="161" t="str">
        <f>C63</f>
        <v>介護従業者</v>
      </c>
      <c r="G64" s="169"/>
      <c r="H64" s="179"/>
      <c r="I64" s="188"/>
      <c r="J64" s="199"/>
      <c r="K64" s="199"/>
      <c r="L64" s="169"/>
      <c r="M64" s="203"/>
      <c r="N64" s="213"/>
      <c r="O64" s="216"/>
      <c r="P64" s="222" t="s">
        <v>85</v>
      </c>
      <c r="Q64" s="231"/>
      <c r="R64" s="231"/>
      <c r="S64" s="241"/>
      <c r="T64" s="254"/>
      <c r="U64" s="273">
        <f>IF(U63="","",VLOOKUP(U63,'【記載例】シフト記号表（勤務時間帯）'!$D$6:$X$47,21,FALSE))</f>
        <v>4.0000000000000018</v>
      </c>
      <c r="V64" s="285">
        <f>IF(V63="","",VLOOKUP(V63,'【記載例】シフト記号表（勤務時間帯）'!$D$6:$X$47,21,FALSE))</f>
        <v>4.0000000000000018</v>
      </c>
      <c r="W64" s="285">
        <f>IF(W63="","",VLOOKUP(W63,'【記載例】シフト記号表（勤務時間帯）'!$D$6:$X$47,21,FALSE))</f>
        <v>4.0000000000000018</v>
      </c>
      <c r="X64" s="285" t="str">
        <f>IF(X63="","",VLOOKUP(X63,'【記載例】シフト記号表（勤務時間帯）'!$D$6:$X$47,21,FALSE))</f>
        <v/>
      </c>
      <c r="Y64" s="285" t="str">
        <f>IF(Y63="","",VLOOKUP(Y63,'【記載例】シフト記号表（勤務時間帯）'!$D$6:$X$47,21,FALSE))</f>
        <v/>
      </c>
      <c r="Z64" s="285" t="str">
        <f>IF(Z63="","",VLOOKUP(Z63,'【記載例】シフト記号表（勤務時間帯）'!$D$6:$X$47,21,FALSE))</f>
        <v/>
      </c>
      <c r="AA64" s="301">
        <f>IF(AA63="","",VLOOKUP(AA63,'【記載例】シフト記号表（勤務時間帯）'!$D$6:$X$47,21,FALSE))</f>
        <v>4.0000000000000018</v>
      </c>
      <c r="AB64" s="273">
        <f>IF(AB63="","",VLOOKUP(AB63,'【記載例】シフト記号表（勤務時間帯）'!$D$6:$X$47,21,FALSE))</f>
        <v>4.0000000000000018</v>
      </c>
      <c r="AC64" s="285">
        <f>IF(AC63="","",VLOOKUP(AC63,'【記載例】シフト記号表（勤務時間帯）'!$D$6:$X$47,21,FALSE))</f>
        <v>4.0000000000000018</v>
      </c>
      <c r="AD64" s="285">
        <f>IF(AD63="","",VLOOKUP(AD63,'【記載例】シフト記号表（勤務時間帯）'!$D$6:$X$47,21,FALSE))</f>
        <v>4.0000000000000018</v>
      </c>
      <c r="AE64" s="285" t="str">
        <f>IF(AE63="","",VLOOKUP(AE63,'【記載例】シフト記号表（勤務時間帯）'!$D$6:$X$47,21,FALSE))</f>
        <v/>
      </c>
      <c r="AF64" s="285" t="str">
        <f>IF(AF63="","",VLOOKUP(AF63,'【記載例】シフト記号表（勤務時間帯）'!$D$6:$X$47,21,FALSE))</f>
        <v/>
      </c>
      <c r="AG64" s="285" t="str">
        <f>IF(AG63="","",VLOOKUP(AG63,'【記載例】シフト記号表（勤務時間帯）'!$D$6:$X$47,21,FALSE))</f>
        <v/>
      </c>
      <c r="AH64" s="301">
        <f>IF(AH63="","",VLOOKUP(AH63,'【記載例】シフト記号表（勤務時間帯）'!$D$6:$X$47,21,FALSE))</f>
        <v>4.0000000000000018</v>
      </c>
      <c r="AI64" s="273">
        <f>IF(AI63="","",VLOOKUP(AI63,'【記載例】シフト記号表（勤務時間帯）'!$D$6:$X$47,21,FALSE))</f>
        <v>4.0000000000000018</v>
      </c>
      <c r="AJ64" s="285">
        <f>IF(AJ63="","",VLOOKUP(AJ63,'【記載例】シフト記号表（勤務時間帯）'!$D$6:$X$47,21,FALSE))</f>
        <v>4.0000000000000018</v>
      </c>
      <c r="AK64" s="285">
        <f>IF(AK63="","",VLOOKUP(AK63,'【記載例】シフト記号表（勤務時間帯）'!$D$6:$X$47,21,FALSE))</f>
        <v>4.0000000000000018</v>
      </c>
      <c r="AL64" s="285" t="str">
        <f>IF(AL63="","",VLOOKUP(AL63,'【記載例】シフト記号表（勤務時間帯）'!$D$6:$X$47,21,FALSE))</f>
        <v/>
      </c>
      <c r="AM64" s="285" t="str">
        <f>IF(AM63="","",VLOOKUP(AM63,'【記載例】シフト記号表（勤務時間帯）'!$D$6:$X$47,21,FALSE))</f>
        <v/>
      </c>
      <c r="AN64" s="285" t="str">
        <f>IF(AN63="","",VLOOKUP(AN63,'【記載例】シフト記号表（勤務時間帯）'!$D$6:$X$47,21,FALSE))</f>
        <v/>
      </c>
      <c r="AO64" s="301">
        <f>IF(AO63="","",VLOOKUP(AO63,'【記載例】シフト記号表（勤務時間帯）'!$D$6:$X$47,21,FALSE))</f>
        <v>4.0000000000000018</v>
      </c>
      <c r="AP64" s="273">
        <f>IF(AP63="","",VLOOKUP(AP63,'【記載例】シフト記号表（勤務時間帯）'!$D$6:$X$47,21,FALSE))</f>
        <v>4.0000000000000018</v>
      </c>
      <c r="AQ64" s="285">
        <f>IF(AQ63="","",VLOOKUP(AQ63,'【記載例】シフト記号表（勤務時間帯）'!$D$6:$X$47,21,FALSE))</f>
        <v>4.0000000000000018</v>
      </c>
      <c r="AR64" s="285">
        <f>IF(AR63="","",VLOOKUP(AR63,'【記載例】シフト記号表（勤務時間帯）'!$D$6:$X$47,21,FALSE))</f>
        <v>4.0000000000000018</v>
      </c>
      <c r="AS64" s="285" t="str">
        <f>IF(AS63="","",VLOOKUP(AS63,'【記載例】シフト記号表（勤務時間帯）'!$D$6:$X$47,21,FALSE))</f>
        <v/>
      </c>
      <c r="AT64" s="285" t="str">
        <f>IF(AT63="","",VLOOKUP(AT63,'【記載例】シフト記号表（勤務時間帯）'!$D$6:$X$47,21,FALSE))</f>
        <v/>
      </c>
      <c r="AU64" s="285" t="str">
        <f>IF(AU63="","",VLOOKUP(AU63,'【記載例】シフト記号表（勤務時間帯）'!$D$6:$X$47,21,FALSE))</f>
        <v/>
      </c>
      <c r="AV64" s="301">
        <f>IF(AV63="","",VLOOKUP(AV63,'【記載例】シフト記号表（勤務時間帯）'!$D$6:$X$47,21,FALSE))</f>
        <v>4.0000000000000018</v>
      </c>
      <c r="AW64" s="273" t="str">
        <f>IF(AW63="","",VLOOKUP(AW63,'【記載例】シフト記号表（勤務時間帯）'!$D$6:$X$47,21,FALSE))</f>
        <v/>
      </c>
      <c r="AX64" s="285" t="str">
        <f>IF(AX63="","",VLOOKUP(AX63,'【記載例】シフト記号表（勤務時間帯）'!$D$6:$X$47,21,FALSE))</f>
        <v/>
      </c>
      <c r="AY64" s="285" t="str">
        <f>IF(AY63="","",VLOOKUP(AY63,'【記載例】シフト記号表（勤務時間帯）'!$D$6:$X$47,21,FALSE))</f>
        <v/>
      </c>
      <c r="AZ64" s="342">
        <f>IF($BC$3="４週",SUM(U64:AV64),IF($BC$3="暦月",SUM(U64:AY64),""))</f>
        <v>64.000000000000014</v>
      </c>
      <c r="BA64" s="355"/>
      <c r="BB64" s="370">
        <f>IF($BC$3="４週",AZ64/4,IF($BC$3="暦月",(AZ64/($BC$8/7)),""))</f>
        <v>16.000000000000004</v>
      </c>
      <c r="BC64" s="355"/>
      <c r="BD64" s="388"/>
      <c r="BE64" s="397"/>
      <c r="BF64" s="397"/>
      <c r="BG64" s="397"/>
      <c r="BH64" s="404"/>
    </row>
    <row r="65" spans="2:60" ht="20.25" customHeight="1">
      <c r="B65" s="126"/>
      <c r="C65" s="139"/>
      <c r="D65" s="153"/>
      <c r="E65" s="162"/>
      <c r="F65" s="162"/>
      <c r="G65" s="170" t="str">
        <f>C63</f>
        <v>介護従業者</v>
      </c>
      <c r="H65" s="180"/>
      <c r="I65" s="189"/>
      <c r="J65" s="196"/>
      <c r="K65" s="196"/>
      <c r="L65" s="170"/>
      <c r="M65" s="204"/>
      <c r="N65" s="210"/>
      <c r="O65" s="217"/>
      <c r="P65" s="227" t="s">
        <v>86</v>
      </c>
      <c r="Q65" s="237"/>
      <c r="R65" s="237"/>
      <c r="S65" s="247"/>
      <c r="T65" s="261"/>
      <c r="U65" s="274" t="str">
        <f>IF(U63="","",VLOOKUP(U63,'【記載例】シフト記号表（勤務時間帯）'!$D$6:$Z$47,23,FALSE))</f>
        <v>-</v>
      </c>
      <c r="V65" s="286" t="str">
        <f>IF(V63="","",VLOOKUP(V63,'【記載例】シフト記号表（勤務時間帯）'!$D$6:$Z$47,23,FALSE))</f>
        <v>-</v>
      </c>
      <c r="W65" s="286" t="str">
        <f>IF(W63="","",VLOOKUP(W63,'【記載例】シフト記号表（勤務時間帯）'!$D$6:$Z$47,23,FALSE))</f>
        <v>-</v>
      </c>
      <c r="X65" s="286" t="str">
        <f>IF(X63="","",VLOOKUP(X63,'【記載例】シフト記号表（勤務時間帯）'!$D$6:$Z$47,23,FALSE))</f>
        <v/>
      </c>
      <c r="Y65" s="286" t="str">
        <f>IF(Y63="","",VLOOKUP(Y63,'【記載例】シフト記号表（勤務時間帯）'!$D$6:$Z$47,23,FALSE))</f>
        <v/>
      </c>
      <c r="Z65" s="286" t="str">
        <f>IF(Z63="","",VLOOKUP(Z63,'【記載例】シフト記号表（勤務時間帯）'!$D$6:$Z$47,23,FALSE))</f>
        <v/>
      </c>
      <c r="AA65" s="302" t="str">
        <f>IF(AA63="","",VLOOKUP(AA63,'【記載例】シフト記号表（勤務時間帯）'!$D$6:$Z$47,23,FALSE))</f>
        <v>-</v>
      </c>
      <c r="AB65" s="274" t="str">
        <f>IF(AB63="","",VLOOKUP(AB63,'【記載例】シフト記号表（勤務時間帯）'!$D$6:$Z$47,23,FALSE))</f>
        <v>-</v>
      </c>
      <c r="AC65" s="286" t="str">
        <f>IF(AC63="","",VLOOKUP(AC63,'【記載例】シフト記号表（勤務時間帯）'!$D$6:$Z$47,23,FALSE))</f>
        <v>-</v>
      </c>
      <c r="AD65" s="286" t="str">
        <f>IF(AD63="","",VLOOKUP(AD63,'【記載例】シフト記号表（勤務時間帯）'!$D$6:$Z$47,23,FALSE))</f>
        <v>-</v>
      </c>
      <c r="AE65" s="286" t="str">
        <f>IF(AE63="","",VLOOKUP(AE63,'【記載例】シフト記号表（勤務時間帯）'!$D$6:$Z$47,23,FALSE))</f>
        <v/>
      </c>
      <c r="AF65" s="286" t="str">
        <f>IF(AF63="","",VLOOKUP(AF63,'【記載例】シフト記号表（勤務時間帯）'!$D$6:$Z$47,23,FALSE))</f>
        <v/>
      </c>
      <c r="AG65" s="286" t="str">
        <f>IF(AG63="","",VLOOKUP(AG63,'【記載例】シフト記号表（勤務時間帯）'!$D$6:$Z$47,23,FALSE))</f>
        <v/>
      </c>
      <c r="AH65" s="302" t="str">
        <f>IF(AH63="","",VLOOKUP(AH63,'【記載例】シフト記号表（勤務時間帯）'!$D$6:$Z$47,23,FALSE))</f>
        <v>-</v>
      </c>
      <c r="AI65" s="274" t="str">
        <f>IF(AI63="","",VLOOKUP(AI63,'【記載例】シフト記号表（勤務時間帯）'!$D$6:$Z$47,23,FALSE))</f>
        <v>-</v>
      </c>
      <c r="AJ65" s="286" t="str">
        <f>IF(AJ63="","",VLOOKUP(AJ63,'【記載例】シフト記号表（勤務時間帯）'!$D$6:$Z$47,23,FALSE))</f>
        <v>-</v>
      </c>
      <c r="AK65" s="286" t="str">
        <f>IF(AK63="","",VLOOKUP(AK63,'【記載例】シフト記号表（勤務時間帯）'!$D$6:$Z$47,23,FALSE))</f>
        <v>-</v>
      </c>
      <c r="AL65" s="286" t="str">
        <f>IF(AL63="","",VLOOKUP(AL63,'【記載例】シフト記号表（勤務時間帯）'!$D$6:$Z$47,23,FALSE))</f>
        <v/>
      </c>
      <c r="AM65" s="286" t="str">
        <f>IF(AM63="","",VLOOKUP(AM63,'【記載例】シフト記号表（勤務時間帯）'!$D$6:$Z$47,23,FALSE))</f>
        <v/>
      </c>
      <c r="AN65" s="286" t="str">
        <f>IF(AN63="","",VLOOKUP(AN63,'【記載例】シフト記号表（勤務時間帯）'!$D$6:$Z$47,23,FALSE))</f>
        <v/>
      </c>
      <c r="AO65" s="302" t="str">
        <f>IF(AO63="","",VLOOKUP(AO63,'【記載例】シフト記号表（勤務時間帯）'!$D$6:$Z$47,23,FALSE))</f>
        <v>-</v>
      </c>
      <c r="AP65" s="274" t="str">
        <f>IF(AP63="","",VLOOKUP(AP63,'【記載例】シフト記号表（勤務時間帯）'!$D$6:$Z$47,23,FALSE))</f>
        <v>-</v>
      </c>
      <c r="AQ65" s="286" t="str">
        <f>IF(AQ63="","",VLOOKUP(AQ63,'【記載例】シフト記号表（勤務時間帯）'!$D$6:$Z$47,23,FALSE))</f>
        <v>-</v>
      </c>
      <c r="AR65" s="286" t="str">
        <f>IF(AR63="","",VLOOKUP(AR63,'【記載例】シフト記号表（勤務時間帯）'!$D$6:$Z$47,23,FALSE))</f>
        <v>-</v>
      </c>
      <c r="AS65" s="286" t="str">
        <f>IF(AS63="","",VLOOKUP(AS63,'【記載例】シフト記号表（勤務時間帯）'!$D$6:$Z$47,23,FALSE))</f>
        <v/>
      </c>
      <c r="AT65" s="286" t="str">
        <f>IF(AT63="","",VLOOKUP(AT63,'【記載例】シフト記号表（勤務時間帯）'!$D$6:$Z$47,23,FALSE))</f>
        <v/>
      </c>
      <c r="AU65" s="286" t="str">
        <f>IF(AU63="","",VLOOKUP(AU63,'【記載例】シフト記号表（勤務時間帯）'!$D$6:$Z$47,23,FALSE))</f>
        <v/>
      </c>
      <c r="AV65" s="302" t="str">
        <f>IF(AV63="","",VLOOKUP(AV63,'【記載例】シフト記号表（勤務時間帯）'!$D$6:$Z$47,23,FALSE))</f>
        <v>-</v>
      </c>
      <c r="AW65" s="274" t="str">
        <f>IF(AW63="","",VLOOKUP(AW63,'【記載例】シフト記号表（勤務時間帯）'!$D$6:$Z$47,23,FALSE))</f>
        <v/>
      </c>
      <c r="AX65" s="286" t="str">
        <f>IF(AX63="","",VLOOKUP(AX63,'【記載例】シフト記号表（勤務時間帯）'!$D$6:$Z$47,23,FALSE))</f>
        <v/>
      </c>
      <c r="AY65" s="286" t="str">
        <f>IF(AY63="","",VLOOKUP(AY63,'【記載例】シフト記号表（勤務時間帯）'!$D$6:$Z$47,23,FALSE))</f>
        <v/>
      </c>
      <c r="AZ65" s="343">
        <f>IF($BC$3="４週",SUM(U65:AV65),IF($BC$3="暦月",SUM(U65:AY65),""))</f>
        <v>0</v>
      </c>
      <c r="BA65" s="356"/>
      <c r="BB65" s="371">
        <f>IF($BC$3="４週",AZ65/4,IF($BC$3="暦月",(AZ65/($BC$8/7)),""))</f>
        <v>0</v>
      </c>
      <c r="BC65" s="356"/>
      <c r="BD65" s="389"/>
      <c r="BE65" s="394"/>
      <c r="BF65" s="394"/>
      <c r="BG65" s="394"/>
      <c r="BH65" s="405"/>
    </row>
    <row r="66" spans="2:60" ht="20.25" customHeight="1">
      <c r="B66" s="127"/>
      <c r="C66" s="140" t="s">
        <v>101</v>
      </c>
      <c r="D66" s="154"/>
      <c r="E66" s="163"/>
      <c r="F66" s="161"/>
      <c r="G66" s="169"/>
      <c r="H66" s="183" t="s">
        <v>18</v>
      </c>
      <c r="I66" s="190" t="s">
        <v>97</v>
      </c>
      <c r="J66" s="197"/>
      <c r="K66" s="197"/>
      <c r="L66" s="171"/>
      <c r="M66" s="205" t="s">
        <v>150</v>
      </c>
      <c r="N66" s="211"/>
      <c r="O66" s="218"/>
      <c r="P66" s="224" t="s">
        <v>36</v>
      </c>
      <c r="Q66" s="113"/>
      <c r="R66" s="113"/>
      <c r="S66" s="146"/>
      <c r="T66" s="258"/>
      <c r="U66" s="275" t="s">
        <v>66</v>
      </c>
      <c r="V66" s="287" t="s">
        <v>66</v>
      </c>
      <c r="W66" s="287" t="s">
        <v>66</v>
      </c>
      <c r="X66" s="287"/>
      <c r="Y66" s="287"/>
      <c r="Z66" s="287"/>
      <c r="AA66" s="303"/>
      <c r="AB66" s="275" t="s">
        <v>66</v>
      </c>
      <c r="AC66" s="287" t="s">
        <v>66</v>
      </c>
      <c r="AD66" s="287" t="s">
        <v>66</v>
      </c>
      <c r="AE66" s="287"/>
      <c r="AF66" s="287"/>
      <c r="AG66" s="287"/>
      <c r="AH66" s="303"/>
      <c r="AI66" s="275" t="s">
        <v>66</v>
      </c>
      <c r="AJ66" s="287" t="s">
        <v>66</v>
      </c>
      <c r="AK66" s="287" t="s">
        <v>66</v>
      </c>
      <c r="AL66" s="287"/>
      <c r="AM66" s="287"/>
      <c r="AN66" s="287"/>
      <c r="AO66" s="303"/>
      <c r="AP66" s="275" t="s">
        <v>66</v>
      </c>
      <c r="AQ66" s="287" t="s">
        <v>66</v>
      </c>
      <c r="AR66" s="287" t="s">
        <v>66</v>
      </c>
      <c r="AS66" s="287"/>
      <c r="AT66" s="287"/>
      <c r="AU66" s="287"/>
      <c r="AV66" s="303"/>
      <c r="AW66" s="275"/>
      <c r="AX66" s="287"/>
      <c r="AY66" s="287"/>
      <c r="AZ66" s="344"/>
      <c r="BA66" s="357"/>
      <c r="BB66" s="372"/>
      <c r="BC66" s="357"/>
      <c r="BD66" s="390"/>
      <c r="BE66" s="395"/>
      <c r="BF66" s="395"/>
      <c r="BG66" s="395"/>
      <c r="BH66" s="406"/>
    </row>
    <row r="67" spans="2:60" ht="20.25" customHeight="1">
      <c r="B67" s="125">
        <f>B64+1</f>
        <v>15</v>
      </c>
      <c r="C67" s="138"/>
      <c r="D67" s="156"/>
      <c r="E67" s="161"/>
      <c r="F67" s="161" t="str">
        <f>C66</f>
        <v>介護従業者</v>
      </c>
      <c r="G67" s="169"/>
      <c r="H67" s="179"/>
      <c r="I67" s="188"/>
      <c r="J67" s="199"/>
      <c r="K67" s="199"/>
      <c r="L67" s="169"/>
      <c r="M67" s="203"/>
      <c r="N67" s="213"/>
      <c r="O67" s="216"/>
      <c r="P67" s="222" t="s">
        <v>85</v>
      </c>
      <c r="Q67" s="231"/>
      <c r="R67" s="231"/>
      <c r="S67" s="241"/>
      <c r="T67" s="254"/>
      <c r="U67" s="273">
        <f>IF(U66="","",VLOOKUP(U66,'【記載例】シフト記号表（勤務時間帯）'!$D$6:$X$47,21,FALSE))</f>
        <v>2.4999999999999991</v>
      </c>
      <c r="V67" s="285">
        <f>IF(V66="","",VLOOKUP(V66,'【記載例】シフト記号表（勤務時間帯）'!$D$6:$X$47,21,FALSE))</f>
        <v>2.4999999999999991</v>
      </c>
      <c r="W67" s="285">
        <f>IF(W66="","",VLOOKUP(W66,'【記載例】シフト記号表（勤務時間帯）'!$D$6:$X$47,21,FALSE))</f>
        <v>2.4999999999999991</v>
      </c>
      <c r="X67" s="285" t="str">
        <f>IF(X66="","",VLOOKUP(X66,'【記載例】シフト記号表（勤務時間帯）'!$D$6:$X$47,21,FALSE))</f>
        <v/>
      </c>
      <c r="Y67" s="285" t="str">
        <f>IF(Y66="","",VLOOKUP(Y66,'【記載例】シフト記号表（勤務時間帯）'!$D$6:$X$47,21,FALSE))</f>
        <v/>
      </c>
      <c r="Z67" s="285" t="str">
        <f>IF(Z66="","",VLOOKUP(Z66,'【記載例】シフト記号表（勤務時間帯）'!$D$6:$X$47,21,FALSE))</f>
        <v/>
      </c>
      <c r="AA67" s="301" t="str">
        <f>IF(AA66="","",VLOOKUP(AA66,'【記載例】シフト記号表（勤務時間帯）'!$D$6:$X$47,21,FALSE))</f>
        <v/>
      </c>
      <c r="AB67" s="273">
        <f>IF(AB66="","",VLOOKUP(AB66,'【記載例】シフト記号表（勤務時間帯）'!$D$6:$X$47,21,FALSE))</f>
        <v>2.4999999999999991</v>
      </c>
      <c r="AC67" s="285">
        <f>IF(AC66="","",VLOOKUP(AC66,'【記載例】シフト記号表（勤務時間帯）'!$D$6:$X$47,21,FALSE))</f>
        <v>2.4999999999999991</v>
      </c>
      <c r="AD67" s="285">
        <f>IF(AD66="","",VLOOKUP(AD66,'【記載例】シフト記号表（勤務時間帯）'!$D$6:$X$47,21,FALSE))</f>
        <v>2.4999999999999991</v>
      </c>
      <c r="AE67" s="285" t="str">
        <f>IF(AE66="","",VLOOKUP(AE66,'【記載例】シフト記号表（勤務時間帯）'!$D$6:$X$47,21,FALSE))</f>
        <v/>
      </c>
      <c r="AF67" s="285" t="str">
        <f>IF(AF66="","",VLOOKUP(AF66,'【記載例】シフト記号表（勤務時間帯）'!$D$6:$X$47,21,FALSE))</f>
        <v/>
      </c>
      <c r="AG67" s="285" t="str">
        <f>IF(AG66="","",VLOOKUP(AG66,'【記載例】シフト記号表（勤務時間帯）'!$D$6:$X$47,21,FALSE))</f>
        <v/>
      </c>
      <c r="AH67" s="301" t="str">
        <f>IF(AH66="","",VLOOKUP(AH66,'【記載例】シフト記号表（勤務時間帯）'!$D$6:$X$47,21,FALSE))</f>
        <v/>
      </c>
      <c r="AI67" s="273">
        <f>IF(AI66="","",VLOOKUP(AI66,'【記載例】シフト記号表（勤務時間帯）'!$D$6:$X$47,21,FALSE))</f>
        <v>2.4999999999999991</v>
      </c>
      <c r="AJ67" s="285">
        <f>IF(AJ66="","",VLOOKUP(AJ66,'【記載例】シフト記号表（勤務時間帯）'!$D$6:$X$47,21,FALSE))</f>
        <v>2.4999999999999991</v>
      </c>
      <c r="AK67" s="285">
        <f>IF(AK66="","",VLOOKUP(AK66,'【記載例】シフト記号表（勤務時間帯）'!$D$6:$X$47,21,FALSE))</f>
        <v>2.4999999999999991</v>
      </c>
      <c r="AL67" s="285" t="str">
        <f>IF(AL66="","",VLOOKUP(AL66,'【記載例】シフト記号表（勤務時間帯）'!$D$6:$X$47,21,FALSE))</f>
        <v/>
      </c>
      <c r="AM67" s="285" t="str">
        <f>IF(AM66="","",VLOOKUP(AM66,'【記載例】シフト記号表（勤務時間帯）'!$D$6:$X$47,21,FALSE))</f>
        <v/>
      </c>
      <c r="AN67" s="285" t="str">
        <f>IF(AN66="","",VLOOKUP(AN66,'【記載例】シフト記号表（勤務時間帯）'!$D$6:$X$47,21,FALSE))</f>
        <v/>
      </c>
      <c r="AO67" s="301" t="str">
        <f>IF(AO66="","",VLOOKUP(AO66,'【記載例】シフト記号表（勤務時間帯）'!$D$6:$X$47,21,FALSE))</f>
        <v/>
      </c>
      <c r="AP67" s="273">
        <f>IF(AP66="","",VLOOKUP(AP66,'【記載例】シフト記号表（勤務時間帯）'!$D$6:$X$47,21,FALSE))</f>
        <v>2.4999999999999991</v>
      </c>
      <c r="AQ67" s="285">
        <f>IF(AQ66="","",VLOOKUP(AQ66,'【記載例】シフト記号表（勤務時間帯）'!$D$6:$X$47,21,FALSE))</f>
        <v>2.4999999999999991</v>
      </c>
      <c r="AR67" s="285">
        <f>IF(AR66="","",VLOOKUP(AR66,'【記載例】シフト記号表（勤務時間帯）'!$D$6:$X$47,21,FALSE))</f>
        <v>2.4999999999999991</v>
      </c>
      <c r="AS67" s="285" t="str">
        <f>IF(AS66="","",VLOOKUP(AS66,'【記載例】シフト記号表（勤務時間帯）'!$D$6:$X$47,21,FALSE))</f>
        <v/>
      </c>
      <c r="AT67" s="285" t="str">
        <f>IF(AT66="","",VLOOKUP(AT66,'【記載例】シフト記号表（勤務時間帯）'!$D$6:$X$47,21,FALSE))</f>
        <v/>
      </c>
      <c r="AU67" s="285" t="str">
        <f>IF(AU66="","",VLOOKUP(AU66,'【記載例】シフト記号表（勤務時間帯）'!$D$6:$X$47,21,FALSE))</f>
        <v/>
      </c>
      <c r="AV67" s="301" t="str">
        <f>IF(AV66="","",VLOOKUP(AV66,'【記載例】シフト記号表（勤務時間帯）'!$D$6:$X$47,21,FALSE))</f>
        <v/>
      </c>
      <c r="AW67" s="273" t="str">
        <f>IF(AW66="","",VLOOKUP(AW66,'【記載例】シフト記号表（勤務時間帯）'!$D$6:$X$47,21,FALSE))</f>
        <v/>
      </c>
      <c r="AX67" s="285" t="str">
        <f>IF(AX66="","",VLOOKUP(AX66,'【記載例】シフト記号表（勤務時間帯）'!$D$6:$X$47,21,FALSE))</f>
        <v/>
      </c>
      <c r="AY67" s="285" t="str">
        <f>IF(AY66="","",VLOOKUP(AY66,'【記載例】シフト記号表（勤務時間帯）'!$D$6:$X$47,21,FALSE))</f>
        <v/>
      </c>
      <c r="AZ67" s="342">
        <f>IF($BC$3="４週",SUM(U67:AV67),IF($BC$3="暦月",SUM(U67:AY67),""))</f>
        <v>29.999999999999996</v>
      </c>
      <c r="BA67" s="355"/>
      <c r="BB67" s="370">
        <f>IF($BC$3="４週",AZ67/4,IF($BC$3="暦月",(AZ67/($BC$8/7)),""))</f>
        <v>7.4999999999999991</v>
      </c>
      <c r="BC67" s="355"/>
      <c r="BD67" s="388"/>
      <c r="BE67" s="397"/>
      <c r="BF67" s="397"/>
      <c r="BG67" s="397"/>
      <c r="BH67" s="404"/>
    </row>
    <row r="68" spans="2:60" ht="20.25" customHeight="1">
      <c r="B68" s="126"/>
      <c r="C68" s="139"/>
      <c r="D68" s="153"/>
      <c r="E68" s="162"/>
      <c r="F68" s="162"/>
      <c r="G68" s="170" t="str">
        <f>C66</f>
        <v>介護従業者</v>
      </c>
      <c r="H68" s="180"/>
      <c r="I68" s="189"/>
      <c r="J68" s="196"/>
      <c r="K68" s="196"/>
      <c r="L68" s="170"/>
      <c r="M68" s="204"/>
      <c r="N68" s="210"/>
      <c r="O68" s="217"/>
      <c r="P68" s="227" t="s">
        <v>86</v>
      </c>
      <c r="Q68" s="237"/>
      <c r="R68" s="237"/>
      <c r="S68" s="247"/>
      <c r="T68" s="261"/>
      <c r="U68" s="274" t="str">
        <f>IF(U66="","",VLOOKUP(U66,'【記載例】シフト記号表（勤務時間帯）'!$D$6:$Z$47,23,FALSE))</f>
        <v>-</v>
      </c>
      <c r="V68" s="286" t="str">
        <f>IF(V66="","",VLOOKUP(V66,'【記載例】シフト記号表（勤務時間帯）'!$D$6:$Z$47,23,FALSE))</f>
        <v>-</v>
      </c>
      <c r="W68" s="286" t="str">
        <f>IF(W66="","",VLOOKUP(W66,'【記載例】シフト記号表（勤務時間帯）'!$D$6:$Z$47,23,FALSE))</f>
        <v>-</v>
      </c>
      <c r="X68" s="286" t="str">
        <f>IF(X66="","",VLOOKUP(X66,'【記載例】シフト記号表（勤務時間帯）'!$D$6:$Z$47,23,FALSE))</f>
        <v/>
      </c>
      <c r="Y68" s="286" t="str">
        <f>IF(Y66="","",VLOOKUP(Y66,'【記載例】シフト記号表（勤務時間帯）'!$D$6:$Z$47,23,FALSE))</f>
        <v/>
      </c>
      <c r="Z68" s="286" t="str">
        <f>IF(Z66="","",VLOOKUP(Z66,'【記載例】シフト記号表（勤務時間帯）'!$D$6:$Z$47,23,FALSE))</f>
        <v/>
      </c>
      <c r="AA68" s="302" t="str">
        <f>IF(AA66="","",VLOOKUP(AA66,'【記載例】シフト記号表（勤務時間帯）'!$D$6:$Z$47,23,FALSE))</f>
        <v/>
      </c>
      <c r="AB68" s="274" t="str">
        <f>IF(AB66="","",VLOOKUP(AB66,'【記載例】シフト記号表（勤務時間帯）'!$D$6:$Z$47,23,FALSE))</f>
        <v>-</v>
      </c>
      <c r="AC68" s="286" t="str">
        <f>IF(AC66="","",VLOOKUP(AC66,'【記載例】シフト記号表（勤務時間帯）'!$D$6:$Z$47,23,FALSE))</f>
        <v>-</v>
      </c>
      <c r="AD68" s="286" t="str">
        <f>IF(AD66="","",VLOOKUP(AD66,'【記載例】シフト記号表（勤務時間帯）'!$D$6:$Z$47,23,FALSE))</f>
        <v>-</v>
      </c>
      <c r="AE68" s="286" t="str">
        <f>IF(AE66="","",VLOOKUP(AE66,'【記載例】シフト記号表（勤務時間帯）'!$D$6:$Z$47,23,FALSE))</f>
        <v/>
      </c>
      <c r="AF68" s="286" t="str">
        <f>IF(AF66="","",VLOOKUP(AF66,'【記載例】シフト記号表（勤務時間帯）'!$D$6:$Z$47,23,FALSE))</f>
        <v/>
      </c>
      <c r="AG68" s="286" t="str">
        <f>IF(AG66="","",VLOOKUP(AG66,'【記載例】シフト記号表（勤務時間帯）'!$D$6:$Z$47,23,FALSE))</f>
        <v/>
      </c>
      <c r="AH68" s="302" t="str">
        <f>IF(AH66="","",VLOOKUP(AH66,'【記載例】シフト記号表（勤務時間帯）'!$D$6:$Z$47,23,FALSE))</f>
        <v/>
      </c>
      <c r="AI68" s="274" t="str">
        <f>IF(AI66="","",VLOOKUP(AI66,'【記載例】シフト記号表（勤務時間帯）'!$D$6:$Z$47,23,FALSE))</f>
        <v>-</v>
      </c>
      <c r="AJ68" s="286" t="str">
        <f>IF(AJ66="","",VLOOKUP(AJ66,'【記載例】シフト記号表（勤務時間帯）'!$D$6:$Z$47,23,FALSE))</f>
        <v>-</v>
      </c>
      <c r="AK68" s="286" t="str">
        <f>IF(AK66="","",VLOOKUP(AK66,'【記載例】シフト記号表（勤務時間帯）'!$D$6:$Z$47,23,FALSE))</f>
        <v>-</v>
      </c>
      <c r="AL68" s="286" t="str">
        <f>IF(AL66="","",VLOOKUP(AL66,'【記載例】シフト記号表（勤務時間帯）'!$D$6:$Z$47,23,FALSE))</f>
        <v/>
      </c>
      <c r="AM68" s="286" t="str">
        <f>IF(AM66="","",VLOOKUP(AM66,'【記載例】シフト記号表（勤務時間帯）'!$D$6:$Z$47,23,FALSE))</f>
        <v/>
      </c>
      <c r="AN68" s="286" t="str">
        <f>IF(AN66="","",VLOOKUP(AN66,'【記載例】シフト記号表（勤務時間帯）'!$D$6:$Z$47,23,FALSE))</f>
        <v/>
      </c>
      <c r="AO68" s="302" t="str">
        <f>IF(AO66="","",VLOOKUP(AO66,'【記載例】シフト記号表（勤務時間帯）'!$D$6:$Z$47,23,FALSE))</f>
        <v/>
      </c>
      <c r="AP68" s="274" t="str">
        <f>IF(AP66="","",VLOOKUP(AP66,'【記載例】シフト記号表（勤務時間帯）'!$D$6:$Z$47,23,FALSE))</f>
        <v>-</v>
      </c>
      <c r="AQ68" s="286" t="str">
        <f>IF(AQ66="","",VLOOKUP(AQ66,'【記載例】シフト記号表（勤務時間帯）'!$D$6:$Z$47,23,FALSE))</f>
        <v>-</v>
      </c>
      <c r="AR68" s="286" t="str">
        <f>IF(AR66="","",VLOOKUP(AR66,'【記載例】シフト記号表（勤務時間帯）'!$D$6:$Z$47,23,FALSE))</f>
        <v>-</v>
      </c>
      <c r="AS68" s="286" t="str">
        <f>IF(AS66="","",VLOOKUP(AS66,'【記載例】シフト記号表（勤務時間帯）'!$D$6:$Z$47,23,FALSE))</f>
        <v/>
      </c>
      <c r="AT68" s="286" t="str">
        <f>IF(AT66="","",VLOOKUP(AT66,'【記載例】シフト記号表（勤務時間帯）'!$D$6:$Z$47,23,FALSE))</f>
        <v/>
      </c>
      <c r="AU68" s="286" t="str">
        <f>IF(AU66="","",VLOOKUP(AU66,'【記載例】シフト記号表（勤務時間帯）'!$D$6:$Z$47,23,FALSE))</f>
        <v/>
      </c>
      <c r="AV68" s="302" t="str">
        <f>IF(AV66="","",VLOOKUP(AV66,'【記載例】シフト記号表（勤務時間帯）'!$D$6:$Z$47,23,FALSE))</f>
        <v/>
      </c>
      <c r="AW68" s="274" t="str">
        <f>IF(AW66="","",VLOOKUP(AW66,'【記載例】シフト記号表（勤務時間帯）'!$D$6:$Z$47,23,FALSE))</f>
        <v/>
      </c>
      <c r="AX68" s="286" t="str">
        <f>IF(AX66="","",VLOOKUP(AX66,'【記載例】シフト記号表（勤務時間帯）'!$D$6:$Z$47,23,FALSE))</f>
        <v/>
      </c>
      <c r="AY68" s="286" t="str">
        <f>IF(AY66="","",VLOOKUP(AY66,'【記載例】シフト記号表（勤務時間帯）'!$D$6:$Z$47,23,FALSE))</f>
        <v/>
      </c>
      <c r="AZ68" s="343">
        <f>IF($BC$3="４週",SUM(U68:AV68),IF($BC$3="暦月",SUM(U68:AY68),""))</f>
        <v>0</v>
      </c>
      <c r="BA68" s="356"/>
      <c r="BB68" s="371">
        <f>IF($BC$3="４週",AZ68/4,IF($BC$3="暦月",(AZ68/($BC$8/7)),""))</f>
        <v>0</v>
      </c>
      <c r="BC68" s="356"/>
      <c r="BD68" s="389"/>
      <c r="BE68" s="394"/>
      <c r="BF68" s="394"/>
      <c r="BG68" s="394"/>
      <c r="BH68" s="405"/>
    </row>
    <row r="69" spans="2:60" ht="20.25" customHeight="1">
      <c r="B69" s="127"/>
      <c r="C69" s="140" t="s">
        <v>101</v>
      </c>
      <c r="D69" s="154"/>
      <c r="E69" s="163"/>
      <c r="F69" s="161"/>
      <c r="G69" s="169"/>
      <c r="H69" s="183" t="s">
        <v>18</v>
      </c>
      <c r="I69" s="190" t="s">
        <v>97</v>
      </c>
      <c r="J69" s="197"/>
      <c r="K69" s="197"/>
      <c r="L69" s="171"/>
      <c r="M69" s="205" t="s">
        <v>151</v>
      </c>
      <c r="N69" s="211"/>
      <c r="O69" s="218"/>
      <c r="P69" s="228" t="s">
        <v>36</v>
      </c>
      <c r="Q69" s="238"/>
      <c r="R69" s="238"/>
      <c r="S69" s="248"/>
      <c r="T69" s="262"/>
      <c r="U69" s="275"/>
      <c r="V69" s="287"/>
      <c r="W69" s="287" t="s">
        <v>122</v>
      </c>
      <c r="X69" s="287"/>
      <c r="Y69" s="287"/>
      <c r="Z69" s="287" t="s">
        <v>122</v>
      </c>
      <c r="AA69" s="303"/>
      <c r="AB69" s="275"/>
      <c r="AC69" s="287"/>
      <c r="AD69" s="287" t="s">
        <v>122</v>
      </c>
      <c r="AE69" s="287"/>
      <c r="AF69" s="287"/>
      <c r="AG69" s="287" t="s">
        <v>122</v>
      </c>
      <c r="AH69" s="303"/>
      <c r="AI69" s="275"/>
      <c r="AJ69" s="287"/>
      <c r="AK69" s="287" t="s">
        <v>122</v>
      </c>
      <c r="AL69" s="287"/>
      <c r="AM69" s="287"/>
      <c r="AN69" s="287" t="s">
        <v>122</v>
      </c>
      <c r="AO69" s="303"/>
      <c r="AP69" s="275"/>
      <c r="AQ69" s="287"/>
      <c r="AR69" s="287" t="s">
        <v>122</v>
      </c>
      <c r="AS69" s="287"/>
      <c r="AT69" s="287"/>
      <c r="AU69" s="287" t="s">
        <v>122</v>
      </c>
      <c r="AV69" s="303"/>
      <c r="AW69" s="275"/>
      <c r="AX69" s="287"/>
      <c r="AY69" s="287"/>
      <c r="AZ69" s="344"/>
      <c r="BA69" s="357"/>
      <c r="BB69" s="372"/>
      <c r="BC69" s="357"/>
      <c r="BD69" s="390"/>
      <c r="BE69" s="395"/>
      <c r="BF69" s="395"/>
      <c r="BG69" s="395"/>
      <c r="BH69" s="406"/>
    </row>
    <row r="70" spans="2:60" ht="20.25" customHeight="1">
      <c r="B70" s="125">
        <f>B67+1</f>
        <v>16</v>
      </c>
      <c r="C70" s="138"/>
      <c r="D70" s="156"/>
      <c r="E70" s="161"/>
      <c r="F70" s="161" t="str">
        <f>C69</f>
        <v>介護従業者</v>
      </c>
      <c r="G70" s="169"/>
      <c r="H70" s="179"/>
      <c r="I70" s="188"/>
      <c r="J70" s="199"/>
      <c r="K70" s="199"/>
      <c r="L70" s="169"/>
      <c r="M70" s="203"/>
      <c r="N70" s="213"/>
      <c r="O70" s="216"/>
      <c r="P70" s="222" t="s">
        <v>85</v>
      </c>
      <c r="Q70" s="231"/>
      <c r="R70" s="231"/>
      <c r="S70" s="241"/>
      <c r="T70" s="254"/>
      <c r="U70" s="273" t="str">
        <f>IF(U69="","",VLOOKUP(U69,'【記載例】シフト記号表（勤務時間帯）'!$D$6:$X$47,21,FALSE))</f>
        <v/>
      </c>
      <c r="V70" s="285" t="str">
        <f>IF(V69="","",VLOOKUP(V69,'【記載例】シフト記号表（勤務時間帯）'!$D$6:$X$47,21,FALSE))</f>
        <v/>
      </c>
      <c r="W70" s="285">
        <f>IF(W69="","",VLOOKUP(W69,'【記載例】シフト記号表（勤務時間帯）'!$D$6:$X$47,21,FALSE))</f>
        <v>6</v>
      </c>
      <c r="X70" s="285" t="str">
        <f>IF(X69="","",VLOOKUP(X69,'【記載例】シフト記号表（勤務時間帯）'!$D$6:$X$47,21,FALSE))</f>
        <v/>
      </c>
      <c r="Y70" s="285" t="str">
        <f>IF(Y69="","",VLOOKUP(Y69,'【記載例】シフト記号表（勤務時間帯）'!$D$6:$X$47,21,FALSE))</f>
        <v/>
      </c>
      <c r="Z70" s="285">
        <f>IF(Z69="","",VLOOKUP(Z69,'【記載例】シフト記号表（勤務時間帯）'!$D$6:$X$47,21,FALSE))</f>
        <v>6</v>
      </c>
      <c r="AA70" s="301" t="str">
        <f>IF(AA69="","",VLOOKUP(AA69,'【記載例】シフト記号表（勤務時間帯）'!$D$6:$X$47,21,FALSE))</f>
        <v/>
      </c>
      <c r="AB70" s="273" t="str">
        <f>IF(AB69="","",VLOOKUP(AB69,'【記載例】シフト記号表（勤務時間帯）'!$D$6:$X$47,21,FALSE))</f>
        <v/>
      </c>
      <c r="AC70" s="285" t="str">
        <f>IF(AC69="","",VLOOKUP(AC69,'【記載例】シフト記号表（勤務時間帯）'!$D$6:$X$47,21,FALSE))</f>
        <v/>
      </c>
      <c r="AD70" s="285">
        <f>IF(AD69="","",VLOOKUP(AD69,'【記載例】シフト記号表（勤務時間帯）'!$D$6:$X$47,21,FALSE))</f>
        <v>6</v>
      </c>
      <c r="AE70" s="285" t="str">
        <f>IF(AE69="","",VLOOKUP(AE69,'【記載例】シフト記号表（勤務時間帯）'!$D$6:$X$47,21,FALSE))</f>
        <v/>
      </c>
      <c r="AF70" s="285" t="str">
        <f>IF(AF69="","",VLOOKUP(AF69,'【記載例】シフト記号表（勤務時間帯）'!$D$6:$X$47,21,FALSE))</f>
        <v/>
      </c>
      <c r="AG70" s="285">
        <f>IF(AG69="","",VLOOKUP(AG69,'【記載例】シフト記号表（勤務時間帯）'!$D$6:$X$47,21,FALSE))</f>
        <v>6</v>
      </c>
      <c r="AH70" s="301" t="str">
        <f>IF(AH69="","",VLOOKUP(AH69,'【記載例】シフト記号表（勤務時間帯）'!$D$6:$X$47,21,FALSE))</f>
        <v/>
      </c>
      <c r="AI70" s="273" t="str">
        <f>IF(AI69="","",VLOOKUP(AI69,'【記載例】シフト記号表（勤務時間帯）'!$D$6:$X$47,21,FALSE))</f>
        <v/>
      </c>
      <c r="AJ70" s="285" t="str">
        <f>IF(AJ69="","",VLOOKUP(AJ69,'【記載例】シフト記号表（勤務時間帯）'!$D$6:$X$47,21,FALSE))</f>
        <v/>
      </c>
      <c r="AK70" s="285">
        <f>IF(AK69="","",VLOOKUP(AK69,'【記載例】シフト記号表（勤務時間帯）'!$D$6:$X$47,21,FALSE))</f>
        <v>6</v>
      </c>
      <c r="AL70" s="285" t="str">
        <f>IF(AL69="","",VLOOKUP(AL69,'【記載例】シフト記号表（勤務時間帯）'!$D$6:$X$47,21,FALSE))</f>
        <v/>
      </c>
      <c r="AM70" s="285" t="str">
        <f>IF(AM69="","",VLOOKUP(AM69,'【記載例】シフト記号表（勤務時間帯）'!$D$6:$X$47,21,FALSE))</f>
        <v/>
      </c>
      <c r="AN70" s="285">
        <f>IF(AN69="","",VLOOKUP(AN69,'【記載例】シフト記号表（勤務時間帯）'!$D$6:$X$47,21,FALSE))</f>
        <v>6</v>
      </c>
      <c r="AO70" s="301" t="str">
        <f>IF(AO69="","",VLOOKUP(AO69,'【記載例】シフト記号表（勤務時間帯）'!$D$6:$X$47,21,FALSE))</f>
        <v/>
      </c>
      <c r="AP70" s="273" t="str">
        <f>IF(AP69="","",VLOOKUP(AP69,'【記載例】シフト記号表（勤務時間帯）'!$D$6:$X$47,21,FALSE))</f>
        <v/>
      </c>
      <c r="AQ70" s="285" t="str">
        <f>IF(AQ69="","",VLOOKUP(AQ69,'【記載例】シフト記号表（勤務時間帯）'!$D$6:$X$47,21,FALSE))</f>
        <v/>
      </c>
      <c r="AR70" s="285">
        <f>IF(AR69="","",VLOOKUP(AR69,'【記載例】シフト記号表（勤務時間帯）'!$D$6:$X$47,21,FALSE))</f>
        <v>6</v>
      </c>
      <c r="AS70" s="285" t="str">
        <f>IF(AS69="","",VLOOKUP(AS69,'【記載例】シフト記号表（勤務時間帯）'!$D$6:$X$47,21,FALSE))</f>
        <v/>
      </c>
      <c r="AT70" s="285" t="str">
        <f>IF(AT69="","",VLOOKUP(AT69,'【記載例】シフト記号表（勤務時間帯）'!$D$6:$X$47,21,FALSE))</f>
        <v/>
      </c>
      <c r="AU70" s="285">
        <f>IF(AU69="","",VLOOKUP(AU69,'【記載例】シフト記号表（勤務時間帯）'!$D$6:$X$47,21,FALSE))</f>
        <v>6</v>
      </c>
      <c r="AV70" s="301" t="str">
        <f>IF(AV69="","",VLOOKUP(AV69,'【記載例】シフト記号表（勤務時間帯）'!$D$6:$X$47,21,FALSE))</f>
        <v/>
      </c>
      <c r="AW70" s="273" t="str">
        <f>IF(AW69="","",VLOOKUP(AW69,'【記載例】シフト記号表（勤務時間帯）'!$D$6:$X$47,21,FALSE))</f>
        <v/>
      </c>
      <c r="AX70" s="285" t="str">
        <f>IF(AX69="","",VLOOKUP(AX69,'【記載例】シフト記号表（勤務時間帯）'!$D$6:$X$47,21,FALSE))</f>
        <v/>
      </c>
      <c r="AY70" s="285" t="str">
        <f>IF(AY69="","",VLOOKUP(AY69,'【記載例】シフト記号表（勤務時間帯）'!$D$6:$X$47,21,FALSE))</f>
        <v/>
      </c>
      <c r="AZ70" s="342">
        <f>IF($BC$3="４週",SUM(U70:AV70),IF($BC$3="暦月",SUM(U70:AY70),""))</f>
        <v>48</v>
      </c>
      <c r="BA70" s="355"/>
      <c r="BB70" s="370">
        <f>IF($BC$3="４週",AZ70/4,IF($BC$3="暦月",(AZ70/($BC$8/7)),""))</f>
        <v>12</v>
      </c>
      <c r="BC70" s="355"/>
      <c r="BD70" s="388"/>
      <c r="BE70" s="397"/>
      <c r="BF70" s="397"/>
      <c r="BG70" s="397"/>
      <c r="BH70" s="404"/>
    </row>
    <row r="71" spans="2:60" ht="20.25" customHeight="1">
      <c r="B71" s="125"/>
      <c r="C71" s="142"/>
      <c r="D71" s="157"/>
      <c r="E71" s="165"/>
      <c r="F71" s="165"/>
      <c r="G71" s="173" t="str">
        <f>C69</f>
        <v>介護従業者</v>
      </c>
      <c r="H71" s="184"/>
      <c r="I71" s="192"/>
      <c r="J71" s="200"/>
      <c r="K71" s="200"/>
      <c r="L71" s="173"/>
      <c r="M71" s="207"/>
      <c r="N71" s="214"/>
      <c r="O71" s="220"/>
      <c r="P71" s="229" t="s">
        <v>86</v>
      </c>
      <c r="Q71" s="239"/>
      <c r="R71" s="239"/>
      <c r="S71" s="249"/>
      <c r="T71" s="263"/>
      <c r="U71" s="274" t="str">
        <f>IF(U69="","",VLOOKUP(U69,'【記載例】シフト記号表（勤務時間帯）'!$D$6:$Z$47,23,FALSE))</f>
        <v/>
      </c>
      <c r="V71" s="286" t="str">
        <f>IF(V69="","",VLOOKUP(V69,'【記載例】シフト記号表（勤務時間帯）'!$D$6:$Z$47,23,FALSE))</f>
        <v/>
      </c>
      <c r="W71" s="286" t="str">
        <f>IF(W69="","",VLOOKUP(W69,'【記載例】シフト記号表（勤務時間帯）'!$D$6:$Z$47,23,FALSE))</f>
        <v>-</v>
      </c>
      <c r="X71" s="286" t="str">
        <f>IF(X69="","",VLOOKUP(X69,'【記載例】シフト記号表（勤務時間帯）'!$D$6:$Z$47,23,FALSE))</f>
        <v/>
      </c>
      <c r="Y71" s="286" t="str">
        <f>IF(Y69="","",VLOOKUP(Y69,'【記載例】シフト記号表（勤務時間帯）'!$D$6:$Z$47,23,FALSE))</f>
        <v/>
      </c>
      <c r="Z71" s="286" t="str">
        <f>IF(Z69="","",VLOOKUP(Z69,'【記載例】シフト記号表（勤務時間帯）'!$D$6:$Z$47,23,FALSE))</f>
        <v>-</v>
      </c>
      <c r="AA71" s="302" t="str">
        <f>IF(AA69="","",VLOOKUP(AA69,'【記載例】シフト記号表（勤務時間帯）'!$D$6:$Z$47,23,FALSE))</f>
        <v/>
      </c>
      <c r="AB71" s="274" t="str">
        <f>IF(AB69="","",VLOOKUP(AB69,'【記載例】シフト記号表（勤務時間帯）'!$D$6:$Z$47,23,FALSE))</f>
        <v/>
      </c>
      <c r="AC71" s="286" t="str">
        <f>IF(AC69="","",VLOOKUP(AC69,'【記載例】シフト記号表（勤務時間帯）'!$D$6:$Z$47,23,FALSE))</f>
        <v/>
      </c>
      <c r="AD71" s="286" t="str">
        <f>IF(AD69="","",VLOOKUP(AD69,'【記載例】シフト記号表（勤務時間帯）'!$D$6:$Z$47,23,FALSE))</f>
        <v>-</v>
      </c>
      <c r="AE71" s="286" t="str">
        <f>IF(AE69="","",VLOOKUP(AE69,'【記載例】シフト記号表（勤務時間帯）'!$D$6:$Z$47,23,FALSE))</f>
        <v/>
      </c>
      <c r="AF71" s="286" t="str">
        <f>IF(AF69="","",VLOOKUP(AF69,'【記載例】シフト記号表（勤務時間帯）'!$D$6:$Z$47,23,FALSE))</f>
        <v/>
      </c>
      <c r="AG71" s="286" t="str">
        <f>IF(AG69="","",VLOOKUP(AG69,'【記載例】シフト記号表（勤務時間帯）'!$D$6:$Z$47,23,FALSE))</f>
        <v>-</v>
      </c>
      <c r="AH71" s="302" t="str">
        <f>IF(AH69="","",VLOOKUP(AH69,'【記載例】シフト記号表（勤務時間帯）'!$D$6:$Z$47,23,FALSE))</f>
        <v/>
      </c>
      <c r="AI71" s="274" t="str">
        <f>IF(AI69="","",VLOOKUP(AI69,'【記載例】シフト記号表（勤務時間帯）'!$D$6:$Z$47,23,FALSE))</f>
        <v/>
      </c>
      <c r="AJ71" s="286" t="str">
        <f>IF(AJ69="","",VLOOKUP(AJ69,'【記載例】シフト記号表（勤務時間帯）'!$D$6:$Z$47,23,FALSE))</f>
        <v/>
      </c>
      <c r="AK71" s="286" t="str">
        <f>IF(AK69="","",VLOOKUP(AK69,'【記載例】シフト記号表（勤務時間帯）'!$D$6:$Z$47,23,FALSE))</f>
        <v>-</v>
      </c>
      <c r="AL71" s="286" t="str">
        <f>IF(AL69="","",VLOOKUP(AL69,'【記載例】シフト記号表（勤務時間帯）'!$D$6:$Z$47,23,FALSE))</f>
        <v/>
      </c>
      <c r="AM71" s="286" t="str">
        <f>IF(AM69="","",VLOOKUP(AM69,'【記載例】シフト記号表（勤務時間帯）'!$D$6:$Z$47,23,FALSE))</f>
        <v/>
      </c>
      <c r="AN71" s="286" t="str">
        <f>IF(AN69="","",VLOOKUP(AN69,'【記載例】シフト記号表（勤務時間帯）'!$D$6:$Z$47,23,FALSE))</f>
        <v>-</v>
      </c>
      <c r="AO71" s="302" t="str">
        <f>IF(AO69="","",VLOOKUP(AO69,'【記載例】シフト記号表（勤務時間帯）'!$D$6:$Z$47,23,FALSE))</f>
        <v/>
      </c>
      <c r="AP71" s="274" t="str">
        <f>IF(AP69="","",VLOOKUP(AP69,'【記載例】シフト記号表（勤務時間帯）'!$D$6:$Z$47,23,FALSE))</f>
        <v/>
      </c>
      <c r="AQ71" s="286" t="str">
        <f>IF(AQ69="","",VLOOKUP(AQ69,'【記載例】シフト記号表（勤務時間帯）'!$D$6:$Z$47,23,FALSE))</f>
        <v/>
      </c>
      <c r="AR71" s="286" t="str">
        <f>IF(AR69="","",VLOOKUP(AR69,'【記載例】シフト記号表（勤務時間帯）'!$D$6:$Z$47,23,FALSE))</f>
        <v>-</v>
      </c>
      <c r="AS71" s="286" t="str">
        <f>IF(AS69="","",VLOOKUP(AS69,'【記載例】シフト記号表（勤務時間帯）'!$D$6:$Z$47,23,FALSE))</f>
        <v/>
      </c>
      <c r="AT71" s="286" t="str">
        <f>IF(AT69="","",VLOOKUP(AT69,'【記載例】シフト記号表（勤務時間帯）'!$D$6:$Z$47,23,FALSE))</f>
        <v/>
      </c>
      <c r="AU71" s="286" t="str">
        <f>IF(AU69="","",VLOOKUP(AU69,'【記載例】シフト記号表（勤務時間帯）'!$D$6:$Z$47,23,FALSE))</f>
        <v>-</v>
      </c>
      <c r="AV71" s="302" t="str">
        <f>IF(AV69="","",VLOOKUP(AV69,'【記載例】シフト記号表（勤務時間帯）'!$D$6:$Z$47,23,FALSE))</f>
        <v/>
      </c>
      <c r="AW71" s="274" t="str">
        <f>IF(AW69="","",VLOOKUP(AW69,'【記載例】シフト記号表（勤務時間帯）'!$D$6:$Z$47,23,FALSE))</f>
        <v/>
      </c>
      <c r="AX71" s="286" t="str">
        <f>IF(AX69="","",VLOOKUP(AX69,'【記載例】シフト記号表（勤務時間帯）'!$D$6:$Z$47,23,FALSE))</f>
        <v/>
      </c>
      <c r="AY71" s="286" t="str">
        <f>IF(AY69="","",VLOOKUP(AY69,'【記載例】シフト記号表（勤務時間帯）'!$D$6:$Z$47,23,FALSE))</f>
        <v/>
      </c>
      <c r="AZ71" s="343">
        <f>IF($BC$3="４週",SUM(U71:AV71),IF($BC$3="暦月",SUM(U71:AY71),""))</f>
        <v>0</v>
      </c>
      <c r="BA71" s="356"/>
      <c r="BB71" s="371">
        <f>IF($BC$3="４週",AZ71/4,IF($BC$3="暦月",(AZ71/($BC$8/7)),""))</f>
        <v>0</v>
      </c>
      <c r="BC71" s="356"/>
      <c r="BD71" s="388"/>
      <c r="BE71" s="397"/>
      <c r="BF71" s="397"/>
      <c r="BG71" s="397"/>
      <c r="BH71" s="404"/>
    </row>
    <row r="72" spans="2:60" ht="20.25" customHeight="1">
      <c r="B72" s="128" t="s">
        <v>200</v>
      </c>
      <c r="C72" s="143"/>
      <c r="D72" s="143"/>
      <c r="E72" s="143"/>
      <c r="F72" s="143"/>
      <c r="G72" s="143"/>
      <c r="H72" s="143"/>
      <c r="I72" s="143"/>
      <c r="J72" s="143"/>
      <c r="K72" s="143"/>
      <c r="L72" s="143"/>
      <c r="M72" s="143"/>
      <c r="N72" s="143"/>
      <c r="O72" s="143"/>
      <c r="P72" s="143"/>
      <c r="Q72" s="143"/>
      <c r="R72" s="143"/>
      <c r="S72" s="143"/>
      <c r="T72" s="264"/>
      <c r="U72" s="278">
        <v>10</v>
      </c>
      <c r="V72" s="290">
        <v>11</v>
      </c>
      <c r="W72" s="290">
        <v>12</v>
      </c>
      <c r="X72" s="290">
        <v>13</v>
      </c>
      <c r="Y72" s="290">
        <v>14</v>
      </c>
      <c r="Z72" s="290">
        <v>15</v>
      </c>
      <c r="AA72" s="306">
        <v>16</v>
      </c>
      <c r="AB72" s="278">
        <v>10</v>
      </c>
      <c r="AC72" s="290">
        <v>11</v>
      </c>
      <c r="AD72" s="290">
        <v>12</v>
      </c>
      <c r="AE72" s="290">
        <v>13</v>
      </c>
      <c r="AF72" s="290">
        <v>14</v>
      </c>
      <c r="AG72" s="290">
        <v>15</v>
      </c>
      <c r="AH72" s="306">
        <v>16</v>
      </c>
      <c r="AI72" s="278">
        <v>10</v>
      </c>
      <c r="AJ72" s="290">
        <v>11</v>
      </c>
      <c r="AK72" s="290">
        <v>12</v>
      </c>
      <c r="AL72" s="290">
        <v>13</v>
      </c>
      <c r="AM72" s="290">
        <v>14</v>
      </c>
      <c r="AN72" s="290">
        <v>15</v>
      </c>
      <c r="AO72" s="306">
        <v>16</v>
      </c>
      <c r="AP72" s="278">
        <v>10</v>
      </c>
      <c r="AQ72" s="290">
        <v>11</v>
      </c>
      <c r="AR72" s="290">
        <v>12</v>
      </c>
      <c r="AS72" s="290">
        <v>13</v>
      </c>
      <c r="AT72" s="290">
        <v>14</v>
      </c>
      <c r="AU72" s="290">
        <v>15</v>
      </c>
      <c r="AV72" s="306">
        <v>16</v>
      </c>
      <c r="AW72" s="332"/>
      <c r="AX72" s="290"/>
      <c r="AY72" s="335"/>
      <c r="AZ72" s="347"/>
      <c r="BA72" s="360"/>
      <c r="BB72" s="375"/>
      <c r="BC72" s="381"/>
      <c r="BD72" s="381"/>
      <c r="BE72" s="381"/>
      <c r="BF72" s="381"/>
      <c r="BG72" s="381"/>
      <c r="BH72" s="407"/>
    </row>
    <row r="73" spans="2:60" ht="20.25" customHeight="1">
      <c r="B73" s="129" t="s">
        <v>13</v>
      </c>
      <c r="C73" s="144"/>
      <c r="D73" s="144"/>
      <c r="E73" s="144"/>
      <c r="F73" s="144"/>
      <c r="G73" s="144"/>
      <c r="H73" s="144"/>
      <c r="I73" s="144"/>
      <c r="J73" s="144"/>
      <c r="K73" s="144"/>
      <c r="L73" s="144"/>
      <c r="M73" s="144"/>
      <c r="N73" s="144"/>
      <c r="O73" s="144"/>
      <c r="P73" s="144"/>
      <c r="Q73" s="144"/>
      <c r="R73" s="144"/>
      <c r="S73" s="144"/>
      <c r="T73" s="265"/>
      <c r="U73" s="279"/>
      <c r="V73" s="291"/>
      <c r="W73" s="291"/>
      <c r="X73" s="291"/>
      <c r="Y73" s="291"/>
      <c r="Z73" s="291"/>
      <c r="AA73" s="307"/>
      <c r="AB73" s="316"/>
      <c r="AC73" s="291"/>
      <c r="AD73" s="291"/>
      <c r="AE73" s="291"/>
      <c r="AF73" s="291"/>
      <c r="AG73" s="291"/>
      <c r="AH73" s="307"/>
      <c r="AI73" s="316"/>
      <c r="AJ73" s="291"/>
      <c r="AK73" s="291"/>
      <c r="AL73" s="291"/>
      <c r="AM73" s="291"/>
      <c r="AN73" s="291"/>
      <c r="AO73" s="307"/>
      <c r="AP73" s="316"/>
      <c r="AQ73" s="291"/>
      <c r="AR73" s="291"/>
      <c r="AS73" s="291"/>
      <c r="AT73" s="291"/>
      <c r="AU73" s="291"/>
      <c r="AV73" s="307"/>
      <c r="AW73" s="316"/>
      <c r="AX73" s="291"/>
      <c r="AY73" s="336"/>
      <c r="AZ73" s="348"/>
      <c r="BA73" s="361"/>
      <c r="BB73" s="376"/>
      <c r="BC73" s="382"/>
      <c r="BD73" s="382"/>
      <c r="BE73" s="382"/>
      <c r="BF73" s="382"/>
      <c r="BG73" s="382"/>
      <c r="BH73" s="408"/>
    </row>
    <row r="74" spans="2:60" ht="20.25" customHeight="1">
      <c r="B74" s="129" t="s">
        <v>201</v>
      </c>
      <c r="C74" s="144"/>
      <c r="D74" s="144"/>
      <c r="E74" s="144"/>
      <c r="F74" s="144"/>
      <c r="G74" s="144"/>
      <c r="H74" s="144"/>
      <c r="I74" s="144"/>
      <c r="J74" s="144"/>
      <c r="K74" s="144"/>
      <c r="L74" s="144"/>
      <c r="M74" s="144"/>
      <c r="N74" s="144"/>
      <c r="O74" s="144"/>
      <c r="P74" s="144"/>
      <c r="Q74" s="144"/>
      <c r="R74" s="144"/>
      <c r="S74" s="144"/>
      <c r="T74" s="265"/>
      <c r="U74" s="279">
        <v>9</v>
      </c>
      <c r="V74" s="291">
        <v>9</v>
      </c>
      <c r="W74" s="291">
        <v>9</v>
      </c>
      <c r="X74" s="291">
        <v>9</v>
      </c>
      <c r="Y74" s="291">
        <v>9</v>
      </c>
      <c r="Z74" s="291">
        <v>9</v>
      </c>
      <c r="AA74" s="308">
        <v>9</v>
      </c>
      <c r="AB74" s="317">
        <v>9</v>
      </c>
      <c r="AC74" s="291">
        <v>9</v>
      </c>
      <c r="AD74" s="291">
        <v>9</v>
      </c>
      <c r="AE74" s="291">
        <v>9</v>
      </c>
      <c r="AF74" s="291">
        <v>9</v>
      </c>
      <c r="AG74" s="291">
        <v>9</v>
      </c>
      <c r="AH74" s="308">
        <v>9</v>
      </c>
      <c r="AI74" s="317">
        <v>9</v>
      </c>
      <c r="AJ74" s="291">
        <v>9</v>
      </c>
      <c r="AK74" s="291">
        <v>9</v>
      </c>
      <c r="AL74" s="291">
        <v>9</v>
      </c>
      <c r="AM74" s="291">
        <v>9</v>
      </c>
      <c r="AN74" s="291">
        <v>9</v>
      </c>
      <c r="AO74" s="308">
        <v>9</v>
      </c>
      <c r="AP74" s="317">
        <v>9</v>
      </c>
      <c r="AQ74" s="291">
        <v>9</v>
      </c>
      <c r="AR74" s="291">
        <v>9</v>
      </c>
      <c r="AS74" s="291">
        <v>9</v>
      </c>
      <c r="AT74" s="291">
        <v>9</v>
      </c>
      <c r="AU74" s="291">
        <v>9</v>
      </c>
      <c r="AV74" s="308">
        <v>9</v>
      </c>
      <c r="AW74" s="317"/>
      <c r="AX74" s="291"/>
      <c r="AY74" s="336"/>
      <c r="AZ74" s="349"/>
      <c r="BA74" s="362"/>
      <c r="BB74" s="376"/>
      <c r="BC74" s="382"/>
      <c r="BD74" s="382"/>
      <c r="BE74" s="382"/>
      <c r="BF74" s="382"/>
      <c r="BG74" s="382"/>
      <c r="BH74" s="408"/>
    </row>
    <row r="75" spans="2:60" ht="20.25" customHeight="1">
      <c r="B75" s="129" t="s">
        <v>202</v>
      </c>
      <c r="C75" s="144"/>
      <c r="D75" s="144"/>
      <c r="E75" s="144"/>
      <c r="F75" s="144"/>
      <c r="G75" s="144"/>
      <c r="H75" s="144"/>
      <c r="I75" s="144"/>
      <c r="J75" s="144"/>
      <c r="K75" s="144"/>
      <c r="L75" s="144"/>
      <c r="M75" s="144"/>
      <c r="N75" s="144"/>
      <c r="O75" s="144"/>
      <c r="P75" s="144"/>
      <c r="Q75" s="144"/>
      <c r="R75" s="144"/>
      <c r="S75" s="144"/>
      <c r="T75" s="265"/>
      <c r="U75" s="280">
        <f t="shared" ref="U75:AY75" si="1">IF(SUMIF($F$21:$F$71,"介護従業者",U21:U71)=0,"",SUMIF($F$21:$F$71,"介護従業者",U21:U71))</f>
        <v>47.5</v>
      </c>
      <c r="V75" s="292">
        <f t="shared" si="1"/>
        <v>49.5</v>
      </c>
      <c r="W75" s="292">
        <f t="shared" si="1"/>
        <v>47.5</v>
      </c>
      <c r="X75" s="292">
        <f t="shared" si="1"/>
        <v>43.999999999999993</v>
      </c>
      <c r="Y75" s="292">
        <f t="shared" si="1"/>
        <v>49</v>
      </c>
      <c r="Z75" s="292">
        <f t="shared" si="1"/>
        <v>47</v>
      </c>
      <c r="AA75" s="309">
        <f t="shared" si="1"/>
        <v>40</v>
      </c>
      <c r="AB75" s="280">
        <f t="shared" si="1"/>
        <v>47.5</v>
      </c>
      <c r="AC75" s="292">
        <f t="shared" si="1"/>
        <v>44.5</v>
      </c>
      <c r="AD75" s="292">
        <f t="shared" si="1"/>
        <v>47.5</v>
      </c>
      <c r="AE75" s="292">
        <f t="shared" si="1"/>
        <v>49</v>
      </c>
      <c r="AF75" s="292">
        <f t="shared" si="1"/>
        <v>49</v>
      </c>
      <c r="AG75" s="292">
        <f t="shared" si="1"/>
        <v>42</v>
      </c>
      <c r="AH75" s="309">
        <f t="shared" si="1"/>
        <v>45</v>
      </c>
      <c r="AI75" s="280">
        <f t="shared" si="1"/>
        <v>42.5</v>
      </c>
      <c r="AJ75" s="292">
        <f t="shared" si="1"/>
        <v>49.5</v>
      </c>
      <c r="AK75" s="292">
        <f t="shared" si="1"/>
        <v>47.5</v>
      </c>
      <c r="AL75" s="292">
        <f t="shared" si="1"/>
        <v>49</v>
      </c>
      <c r="AM75" s="292">
        <f t="shared" si="1"/>
        <v>49</v>
      </c>
      <c r="AN75" s="292">
        <f t="shared" si="1"/>
        <v>47</v>
      </c>
      <c r="AO75" s="309">
        <f t="shared" si="1"/>
        <v>40</v>
      </c>
      <c r="AP75" s="280">
        <f t="shared" si="1"/>
        <v>42.5</v>
      </c>
      <c r="AQ75" s="292">
        <f t="shared" si="1"/>
        <v>49.5</v>
      </c>
      <c r="AR75" s="292">
        <f t="shared" si="1"/>
        <v>47.5</v>
      </c>
      <c r="AS75" s="292">
        <f t="shared" si="1"/>
        <v>49</v>
      </c>
      <c r="AT75" s="292">
        <f t="shared" si="1"/>
        <v>49</v>
      </c>
      <c r="AU75" s="292">
        <f t="shared" si="1"/>
        <v>47</v>
      </c>
      <c r="AV75" s="309">
        <f t="shared" si="1"/>
        <v>39.999999999999993</v>
      </c>
      <c r="AW75" s="280" t="str">
        <f t="shared" si="1"/>
        <v/>
      </c>
      <c r="AX75" s="292" t="str">
        <f t="shared" si="1"/>
        <v/>
      </c>
      <c r="AY75" s="292" t="str">
        <f t="shared" si="1"/>
        <v/>
      </c>
      <c r="AZ75" s="350">
        <f>IF($BC$3="４週",SUM(U75:AV75),IF($BC$3="暦月",SUM(U75:AY75),""))</f>
        <v>1298</v>
      </c>
      <c r="BA75" s="363"/>
      <c r="BB75" s="376"/>
      <c r="BC75" s="382"/>
      <c r="BD75" s="382"/>
      <c r="BE75" s="382"/>
      <c r="BF75" s="382"/>
      <c r="BG75" s="382"/>
      <c r="BH75" s="408"/>
    </row>
    <row r="76" spans="2:60" ht="20.25" customHeight="1">
      <c r="B76" s="130" t="s">
        <v>87</v>
      </c>
      <c r="C76" s="145"/>
      <c r="D76" s="145"/>
      <c r="E76" s="145"/>
      <c r="F76" s="145"/>
      <c r="G76" s="145"/>
      <c r="H76" s="145"/>
      <c r="I76" s="145"/>
      <c r="J76" s="145"/>
      <c r="K76" s="145"/>
      <c r="L76" s="145"/>
      <c r="M76" s="145"/>
      <c r="N76" s="145"/>
      <c r="O76" s="145"/>
      <c r="P76" s="145"/>
      <c r="Q76" s="145"/>
      <c r="R76" s="145"/>
      <c r="S76" s="145"/>
      <c r="T76" s="266"/>
      <c r="U76" s="281">
        <f t="shared" ref="U76:AY76" si="2">IF(SUMIF($G$21:$G$71,"介護従業者",U21:U71)=0,"",SUMIF($G$21:$G$71,"介護従業者",U21:U71))</f>
        <v>10</v>
      </c>
      <c r="V76" s="293">
        <f t="shared" si="2"/>
        <v>10</v>
      </c>
      <c r="W76" s="293">
        <f t="shared" si="2"/>
        <v>10</v>
      </c>
      <c r="X76" s="293">
        <f t="shared" si="2"/>
        <v>10</v>
      </c>
      <c r="Y76" s="293">
        <f t="shared" si="2"/>
        <v>10</v>
      </c>
      <c r="Z76" s="293">
        <f t="shared" si="2"/>
        <v>10</v>
      </c>
      <c r="AA76" s="310">
        <f t="shared" si="2"/>
        <v>10</v>
      </c>
      <c r="AB76" s="318">
        <f t="shared" si="2"/>
        <v>10</v>
      </c>
      <c r="AC76" s="293">
        <f t="shared" si="2"/>
        <v>10</v>
      </c>
      <c r="AD76" s="293">
        <f t="shared" si="2"/>
        <v>10</v>
      </c>
      <c r="AE76" s="293">
        <f t="shared" si="2"/>
        <v>10</v>
      </c>
      <c r="AF76" s="293">
        <f t="shared" si="2"/>
        <v>10</v>
      </c>
      <c r="AG76" s="293">
        <f t="shared" si="2"/>
        <v>10</v>
      </c>
      <c r="AH76" s="310">
        <f t="shared" si="2"/>
        <v>10</v>
      </c>
      <c r="AI76" s="318">
        <f t="shared" si="2"/>
        <v>10</v>
      </c>
      <c r="AJ76" s="293">
        <f t="shared" si="2"/>
        <v>10</v>
      </c>
      <c r="AK76" s="293">
        <f t="shared" si="2"/>
        <v>10</v>
      </c>
      <c r="AL76" s="293">
        <f t="shared" si="2"/>
        <v>10</v>
      </c>
      <c r="AM76" s="293">
        <f t="shared" si="2"/>
        <v>10</v>
      </c>
      <c r="AN76" s="293">
        <f t="shared" si="2"/>
        <v>10</v>
      </c>
      <c r="AO76" s="310">
        <f t="shared" si="2"/>
        <v>10</v>
      </c>
      <c r="AP76" s="318">
        <f t="shared" si="2"/>
        <v>10</v>
      </c>
      <c r="AQ76" s="293">
        <f t="shared" si="2"/>
        <v>10</v>
      </c>
      <c r="AR76" s="293">
        <f t="shared" si="2"/>
        <v>10</v>
      </c>
      <c r="AS76" s="293">
        <f t="shared" si="2"/>
        <v>10</v>
      </c>
      <c r="AT76" s="293">
        <f t="shared" si="2"/>
        <v>10</v>
      </c>
      <c r="AU76" s="293">
        <f t="shared" si="2"/>
        <v>10</v>
      </c>
      <c r="AV76" s="310">
        <f t="shared" si="2"/>
        <v>10</v>
      </c>
      <c r="AW76" s="318" t="str">
        <f t="shared" si="2"/>
        <v/>
      </c>
      <c r="AX76" s="293" t="str">
        <f t="shared" si="2"/>
        <v/>
      </c>
      <c r="AY76" s="337" t="str">
        <f t="shared" si="2"/>
        <v/>
      </c>
      <c r="AZ76" s="351">
        <f>IF($BC$3="４週",SUM(U76:AV76),IF($BC$3="暦月",SUM(U76:AY76),""))</f>
        <v>280</v>
      </c>
      <c r="BA76" s="364"/>
      <c r="BB76" s="377"/>
      <c r="BC76" s="383"/>
      <c r="BD76" s="383"/>
      <c r="BE76" s="383"/>
      <c r="BF76" s="383"/>
      <c r="BG76" s="383"/>
      <c r="BH76" s="409"/>
    </row>
    <row r="77" spans="2:60" s="113" customFormat="1" ht="12" customHeight="1">
      <c r="C77" s="146"/>
      <c r="D77" s="146"/>
      <c r="E77" s="146"/>
      <c r="F77" s="146"/>
      <c r="G77" s="146"/>
      <c r="BH77" s="410"/>
    </row>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31" spans="3:57">
      <c r="C131" s="134"/>
      <c r="D131" s="134"/>
      <c r="E131" s="134"/>
      <c r="F131" s="134"/>
      <c r="G131" s="134"/>
      <c r="H131" s="134"/>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93"/>
      <c r="BA131" s="193"/>
      <c r="BB131" s="193"/>
      <c r="BC131" s="193"/>
      <c r="BD131" s="193"/>
      <c r="BE131" s="193"/>
    </row>
    <row r="132" spans="3:57">
      <c r="C132" s="134"/>
      <c r="D132" s="134"/>
      <c r="E132" s="134"/>
      <c r="F132" s="134"/>
      <c r="G132" s="134"/>
      <c r="H132" s="134"/>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E132" s="193"/>
    </row>
    <row r="133" spans="3:57">
      <c r="C133" s="147"/>
      <c r="D133" s="147"/>
      <c r="E133" s="147"/>
      <c r="F133" s="147"/>
      <c r="G133" s="147"/>
      <c r="H133" s="147"/>
      <c r="I133" s="134"/>
      <c r="J133" s="134"/>
    </row>
    <row r="134" spans="3:57">
      <c r="C134" s="147"/>
      <c r="D134" s="147"/>
      <c r="E134" s="147"/>
      <c r="F134" s="147"/>
      <c r="G134" s="147"/>
      <c r="H134" s="147"/>
      <c r="I134" s="134"/>
      <c r="J134" s="134"/>
    </row>
    <row r="135" spans="3:57">
      <c r="C135" s="134"/>
      <c r="D135" s="134"/>
      <c r="E135" s="134"/>
      <c r="F135" s="134"/>
      <c r="G135" s="134"/>
      <c r="H135" s="134"/>
    </row>
    <row r="136" spans="3:57">
      <c r="C136" s="134"/>
      <c r="D136" s="134"/>
      <c r="E136" s="134"/>
      <c r="F136" s="134"/>
      <c r="G136" s="134"/>
      <c r="H136" s="134"/>
    </row>
    <row r="137" spans="3:57">
      <c r="C137" s="134"/>
      <c r="D137" s="134"/>
      <c r="E137" s="134"/>
      <c r="F137" s="134"/>
      <c r="G137" s="134"/>
      <c r="H137" s="134"/>
    </row>
    <row r="138" spans="3:57">
      <c r="C138" s="134"/>
      <c r="D138" s="134"/>
      <c r="E138" s="134"/>
      <c r="F138" s="134"/>
      <c r="G138" s="134"/>
      <c r="H138" s="134"/>
    </row>
  </sheetData>
  <mergeCells count="228">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B72:T72"/>
    <mergeCell ref="B73:T73"/>
    <mergeCell ref="B74:T74"/>
    <mergeCell ref="B75:T75"/>
    <mergeCell ref="AZ75:BA75"/>
    <mergeCell ref="B76:T76"/>
    <mergeCell ref="AZ76:BA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AZ72:BA74"/>
    <mergeCell ref="BB72:BH76"/>
  </mergeCells>
  <phoneticPr fontId="1"/>
  <conditionalFormatting sqref="U71:AY71 U68:AY68 U65:AY65 U62:AY62 U59:AY59 U56:AY56 U53:AY53 U50:AY50 U47:AY47 U44:AY44 U41:AY41 U38:AY38 U35:AY35 U32:AY32 U26:AY26 U23:AY23">
    <cfRule type="expression" dxfId="293" priority="200">
      <formula>OR(U$72=$B22,U$73=$B22)</formula>
    </cfRule>
  </conditionalFormatting>
  <conditionalFormatting sqref="U22:AA23 U72:BA76">
    <cfRule type="expression" dxfId="292" priority="184">
      <formula>INDIRECT(ADDRESS(ROW(),COLUMN()))=TRUNC(INDIRECT(ADDRESS(ROW(),COLUMN())))</formula>
    </cfRule>
  </conditionalFormatting>
  <conditionalFormatting sqref="AB22:AH23">
    <cfRule type="expression" dxfId="291" priority="182">
      <formula>INDIRECT(ADDRESS(ROW(),COLUMN()))=TRUNC(INDIRECT(ADDRESS(ROW(),COLUMN())))</formula>
    </cfRule>
  </conditionalFormatting>
  <conditionalFormatting sqref="AI22:AO23">
    <cfRule type="expression" dxfId="290" priority="180">
      <formula>INDIRECT(ADDRESS(ROW(),COLUMN()))=TRUNC(INDIRECT(ADDRESS(ROW(),COLUMN())))</formula>
    </cfRule>
  </conditionalFormatting>
  <conditionalFormatting sqref="AP22:AV23">
    <cfRule type="expression" dxfId="289" priority="178">
      <formula>INDIRECT(ADDRESS(ROW(),COLUMN()))=TRUNC(INDIRECT(ADDRESS(ROW(),COLUMN())))</formula>
    </cfRule>
  </conditionalFormatting>
  <conditionalFormatting sqref="AW22:AY23">
    <cfRule type="expression" dxfId="288" priority="176">
      <formula>INDIRECT(ADDRESS(ROW(),COLUMN()))=TRUNC(INDIRECT(ADDRESS(ROW(),COLUMN())))</formula>
    </cfRule>
  </conditionalFormatting>
  <conditionalFormatting sqref="AZ22:BC23">
    <cfRule type="expression" dxfId="287" priority="175">
      <formula>INDIRECT(ADDRESS(ROW(),COLUMN()))=TRUNC(INDIRECT(ADDRESS(ROW(),COLUMN())))</formula>
    </cfRule>
  </conditionalFormatting>
  <conditionalFormatting sqref="U25:AA26">
    <cfRule type="expression" dxfId="286" priority="173">
      <formula>INDIRECT(ADDRESS(ROW(),COLUMN()))=TRUNC(INDIRECT(ADDRESS(ROW(),COLUMN())))</formula>
    </cfRule>
  </conditionalFormatting>
  <conditionalFormatting sqref="AB25:AH26">
    <cfRule type="expression" dxfId="285" priority="171">
      <formula>INDIRECT(ADDRESS(ROW(),COLUMN()))=TRUNC(INDIRECT(ADDRESS(ROW(),COLUMN())))</formula>
    </cfRule>
  </conditionalFormatting>
  <conditionalFormatting sqref="AI25:AO26">
    <cfRule type="expression" dxfId="284" priority="169">
      <formula>INDIRECT(ADDRESS(ROW(),COLUMN()))=TRUNC(INDIRECT(ADDRESS(ROW(),COLUMN())))</formula>
    </cfRule>
  </conditionalFormatting>
  <conditionalFormatting sqref="AP25:AV26">
    <cfRule type="expression" dxfId="283" priority="167">
      <formula>INDIRECT(ADDRESS(ROW(),COLUMN()))=TRUNC(INDIRECT(ADDRESS(ROW(),COLUMN())))</formula>
    </cfRule>
  </conditionalFormatting>
  <conditionalFormatting sqref="AW25:AY26">
    <cfRule type="expression" dxfId="282" priority="165">
      <formula>INDIRECT(ADDRESS(ROW(),COLUMN()))=TRUNC(INDIRECT(ADDRESS(ROW(),COLUMN())))</formula>
    </cfRule>
  </conditionalFormatting>
  <conditionalFormatting sqref="AZ25:BC26">
    <cfRule type="expression" dxfId="281" priority="164">
      <formula>INDIRECT(ADDRESS(ROW(),COLUMN()))=TRUNC(INDIRECT(ADDRESS(ROW(),COLUMN())))</formula>
    </cfRule>
  </conditionalFormatting>
  <conditionalFormatting sqref="U31:AA32">
    <cfRule type="expression" dxfId="280" priority="162">
      <formula>INDIRECT(ADDRESS(ROW(),COLUMN()))=TRUNC(INDIRECT(ADDRESS(ROW(),COLUMN())))</formula>
    </cfRule>
  </conditionalFormatting>
  <conditionalFormatting sqref="AB31:AH32">
    <cfRule type="expression" dxfId="279" priority="160">
      <formula>INDIRECT(ADDRESS(ROW(),COLUMN()))=TRUNC(INDIRECT(ADDRESS(ROW(),COLUMN())))</formula>
    </cfRule>
  </conditionalFormatting>
  <conditionalFormatting sqref="AI31:AO32">
    <cfRule type="expression" dxfId="278" priority="158">
      <formula>INDIRECT(ADDRESS(ROW(),COLUMN()))=TRUNC(INDIRECT(ADDRESS(ROW(),COLUMN())))</formula>
    </cfRule>
  </conditionalFormatting>
  <conditionalFormatting sqref="AP31:AV32">
    <cfRule type="expression" dxfId="277" priority="156">
      <formula>INDIRECT(ADDRESS(ROW(),COLUMN()))=TRUNC(INDIRECT(ADDRESS(ROW(),COLUMN())))</formula>
    </cfRule>
  </conditionalFormatting>
  <conditionalFormatting sqref="AW31:AY32">
    <cfRule type="expression" dxfId="276" priority="154">
      <formula>INDIRECT(ADDRESS(ROW(),COLUMN()))=TRUNC(INDIRECT(ADDRESS(ROW(),COLUMN())))</formula>
    </cfRule>
  </conditionalFormatting>
  <conditionalFormatting sqref="AZ31:BC32">
    <cfRule type="expression" dxfId="275" priority="153">
      <formula>INDIRECT(ADDRESS(ROW(),COLUMN()))=TRUNC(INDIRECT(ADDRESS(ROW(),COLUMN())))</formula>
    </cfRule>
  </conditionalFormatting>
  <conditionalFormatting sqref="U34:AA35">
    <cfRule type="expression" dxfId="274" priority="151">
      <formula>INDIRECT(ADDRESS(ROW(),COLUMN()))=TRUNC(INDIRECT(ADDRESS(ROW(),COLUMN())))</formula>
    </cfRule>
  </conditionalFormatting>
  <conditionalFormatting sqref="AB34:AH35">
    <cfRule type="expression" dxfId="273" priority="149">
      <formula>INDIRECT(ADDRESS(ROW(),COLUMN()))=TRUNC(INDIRECT(ADDRESS(ROW(),COLUMN())))</formula>
    </cfRule>
  </conditionalFormatting>
  <conditionalFormatting sqref="AI34:AO35">
    <cfRule type="expression" dxfId="272" priority="147">
      <formula>INDIRECT(ADDRESS(ROW(),COLUMN()))=TRUNC(INDIRECT(ADDRESS(ROW(),COLUMN())))</formula>
    </cfRule>
  </conditionalFormatting>
  <conditionalFormatting sqref="AP34:AV35">
    <cfRule type="expression" dxfId="271" priority="145">
      <formula>INDIRECT(ADDRESS(ROW(),COLUMN()))=TRUNC(INDIRECT(ADDRESS(ROW(),COLUMN())))</formula>
    </cfRule>
  </conditionalFormatting>
  <conditionalFormatting sqref="AW34:AY35">
    <cfRule type="expression" dxfId="270" priority="143">
      <formula>INDIRECT(ADDRESS(ROW(),COLUMN()))=TRUNC(INDIRECT(ADDRESS(ROW(),COLUMN())))</formula>
    </cfRule>
  </conditionalFormatting>
  <conditionalFormatting sqref="AZ34:BC35">
    <cfRule type="expression" dxfId="269" priority="142">
      <formula>INDIRECT(ADDRESS(ROW(),COLUMN()))=TRUNC(INDIRECT(ADDRESS(ROW(),COLUMN())))</formula>
    </cfRule>
  </conditionalFormatting>
  <conditionalFormatting sqref="U37:AA38">
    <cfRule type="expression" dxfId="268" priority="140">
      <formula>INDIRECT(ADDRESS(ROW(),COLUMN()))=TRUNC(INDIRECT(ADDRESS(ROW(),COLUMN())))</formula>
    </cfRule>
  </conditionalFormatting>
  <conditionalFormatting sqref="AB37:AH38">
    <cfRule type="expression" dxfId="267" priority="138">
      <formula>INDIRECT(ADDRESS(ROW(),COLUMN()))=TRUNC(INDIRECT(ADDRESS(ROW(),COLUMN())))</formula>
    </cfRule>
  </conditionalFormatting>
  <conditionalFormatting sqref="AI37:AO38">
    <cfRule type="expression" dxfId="266" priority="136">
      <formula>INDIRECT(ADDRESS(ROW(),COLUMN()))=TRUNC(INDIRECT(ADDRESS(ROW(),COLUMN())))</formula>
    </cfRule>
  </conditionalFormatting>
  <conditionalFormatting sqref="AP37:AV38">
    <cfRule type="expression" dxfId="265" priority="134">
      <formula>INDIRECT(ADDRESS(ROW(),COLUMN()))=TRUNC(INDIRECT(ADDRESS(ROW(),COLUMN())))</formula>
    </cfRule>
  </conditionalFormatting>
  <conditionalFormatting sqref="AW37:AY38">
    <cfRule type="expression" dxfId="264" priority="132">
      <formula>INDIRECT(ADDRESS(ROW(),COLUMN()))=TRUNC(INDIRECT(ADDRESS(ROW(),COLUMN())))</formula>
    </cfRule>
  </conditionalFormatting>
  <conditionalFormatting sqref="AZ37:BC38">
    <cfRule type="expression" dxfId="263" priority="131">
      <formula>INDIRECT(ADDRESS(ROW(),COLUMN()))=TRUNC(INDIRECT(ADDRESS(ROW(),COLUMN())))</formula>
    </cfRule>
  </conditionalFormatting>
  <conditionalFormatting sqref="U40:AA41">
    <cfRule type="expression" dxfId="262" priority="129">
      <formula>INDIRECT(ADDRESS(ROW(),COLUMN()))=TRUNC(INDIRECT(ADDRESS(ROW(),COLUMN())))</formula>
    </cfRule>
  </conditionalFormatting>
  <conditionalFormatting sqref="AB40:AH41">
    <cfRule type="expression" dxfId="261" priority="127">
      <formula>INDIRECT(ADDRESS(ROW(),COLUMN()))=TRUNC(INDIRECT(ADDRESS(ROW(),COLUMN())))</formula>
    </cfRule>
  </conditionalFormatting>
  <conditionalFormatting sqref="AI40:AO41">
    <cfRule type="expression" dxfId="260" priority="125">
      <formula>INDIRECT(ADDRESS(ROW(),COLUMN()))=TRUNC(INDIRECT(ADDRESS(ROW(),COLUMN())))</formula>
    </cfRule>
  </conditionalFormatting>
  <conditionalFormatting sqref="AP40:AV41">
    <cfRule type="expression" dxfId="259" priority="123">
      <formula>INDIRECT(ADDRESS(ROW(),COLUMN()))=TRUNC(INDIRECT(ADDRESS(ROW(),COLUMN())))</formula>
    </cfRule>
  </conditionalFormatting>
  <conditionalFormatting sqref="AW40:AY41">
    <cfRule type="expression" dxfId="258" priority="121">
      <formula>INDIRECT(ADDRESS(ROW(),COLUMN()))=TRUNC(INDIRECT(ADDRESS(ROW(),COLUMN())))</formula>
    </cfRule>
  </conditionalFormatting>
  <conditionalFormatting sqref="AZ40:BC41">
    <cfRule type="expression" dxfId="257" priority="120">
      <formula>INDIRECT(ADDRESS(ROW(),COLUMN()))=TRUNC(INDIRECT(ADDRESS(ROW(),COLUMN())))</formula>
    </cfRule>
  </conditionalFormatting>
  <conditionalFormatting sqref="U43:AA44">
    <cfRule type="expression" dxfId="256" priority="118">
      <formula>INDIRECT(ADDRESS(ROW(),COLUMN()))=TRUNC(INDIRECT(ADDRESS(ROW(),COLUMN())))</formula>
    </cfRule>
  </conditionalFormatting>
  <conditionalFormatting sqref="AB43:AH44">
    <cfRule type="expression" dxfId="255" priority="116">
      <formula>INDIRECT(ADDRESS(ROW(),COLUMN()))=TRUNC(INDIRECT(ADDRESS(ROW(),COLUMN())))</formula>
    </cfRule>
  </conditionalFormatting>
  <conditionalFormatting sqref="AI43:AO44">
    <cfRule type="expression" dxfId="254" priority="114">
      <formula>INDIRECT(ADDRESS(ROW(),COLUMN()))=TRUNC(INDIRECT(ADDRESS(ROW(),COLUMN())))</formula>
    </cfRule>
  </conditionalFormatting>
  <conditionalFormatting sqref="AP43:AV44">
    <cfRule type="expression" dxfId="253" priority="112">
      <formula>INDIRECT(ADDRESS(ROW(),COLUMN()))=TRUNC(INDIRECT(ADDRESS(ROW(),COLUMN())))</formula>
    </cfRule>
  </conditionalFormatting>
  <conditionalFormatting sqref="AW43:AY44">
    <cfRule type="expression" dxfId="252" priority="110">
      <formula>INDIRECT(ADDRESS(ROW(),COLUMN()))=TRUNC(INDIRECT(ADDRESS(ROW(),COLUMN())))</formula>
    </cfRule>
  </conditionalFormatting>
  <conditionalFormatting sqref="AZ43:BC44">
    <cfRule type="expression" dxfId="251" priority="109">
      <formula>INDIRECT(ADDRESS(ROW(),COLUMN()))=TRUNC(INDIRECT(ADDRESS(ROW(),COLUMN())))</formula>
    </cfRule>
  </conditionalFormatting>
  <conditionalFormatting sqref="U46:AA47">
    <cfRule type="expression" dxfId="250" priority="107">
      <formula>INDIRECT(ADDRESS(ROW(),COLUMN()))=TRUNC(INDIRECT(ADDRESS(ROW(),COLUMN())))</formula>
    </cfRule>
  </conditionalFormatting>
  <conditionalFormatting sqref="AB46:AH47">
    <cfRule type="expression" dxfId="249" priority="105">
      <formula>INDIRECT(ADDRESS(ROW(),COLUMN()))=TRUNC(INDIRECT(ADDRESS(ROW(),COLUMN())))</formula>
    </cfRule>
  </conditionalFormatting>
  <conditionalFormatting sqref="AI46:AO47">
    <cfRule type="expression" dxfId="248" priority="103">
      <formula>INDIRECT(ADDRESS(ROW(),COLUMN()))=TRUNC(INDIRECT(ADDRESS(ROW(),COLUMN())))</formula>
    </cfRule>
  </conditionalFormatting>
  <conditionalFormatting sqref="AP46:AV47">
    <cfRule type="expression" dxfId="247" priority="101">
      <formula>INDIRECT(ADDRESS(ROW(),COLUMN()))=TRUNC(INDIRECT(ADDRESS(ROW(),COLUMN())))</formula>
    </cfRule>
  </conditionalFormatting>
  <conditionalFormatting sqref="AW46:AY47">
    <cfRule type="expression" dxfId="246" priority="99">
      <formula>INDIRECT(ADDRESS(ROW(),COLUMN()))=TRUNC(INDIRECT(ADDRESS(ROW(),COLUMN())))</formula>
    </cfRule>
  </conditionalFormatting>
  <conditionalFormatting sqref="AZ46:BC47">
    <cfRule type="expression" dxfId="245" priority="98">
      <formula>INDIRECT(ADDRESS(ROW(),COLUMN()))=TRUNC(INDIRECT(ADDRESS(ROW(),COLUMN())))</formula>
    </cfRule>
  </conditionalFormatting>
  <conditionalFormatting sqref="U49:AA50">
    <cfRule type="expression" dxfId="244" priority="96">
      <formula>INDIRECT(ADDRESS(ROW(),COLUMN()))=TRUNC(INDIRECT(ADDRESS(ROW(),COLUMN())))</formula>
    </cfRule>
  </conditionalFormatting>
  <conditionalFormatting sqref="AB49:AH50">
    <cfRule type="expression" dxfId="243" priority="94">
      <formula>INDIRECT(ADDRESS(ROW(),COLUMN()))=TRUNC(INDIRECT(ADDRESS(ROW(),COLUMN())))</formula>
    </cfRule>
  </conditionalFormatting>
  <conditionalFormatting sqref="AI49:AO50">
    <cfRule type="expression" dxfId="242" priority="92">
      <formula>INDIRECT(ADDRESS(ROW(),COLUMN()))=TRUNC(INDIRECT(ADDRESS(ROW(),COLUMN())))</formula>
    </cfRule>
  </conditionalFormatting>
  <conditionalFormatting sqref="AP49:AV50">
    <cfRule type="expression" dxfId="241" priority="90">
      <formula>INDIRECT(ADDRESS(ROW(),COLUMN()))=TRUNC(INDIRECT(ADDRESS(ROW(),COLUMN())))</formula>
    </cfRule>
  </conditionalFormatting>
  <conditionalFormatting sqref="AW49:AY50">
    <cfRule type="expression" dxfId="240" priority="88">
      <formula>INDIRECT(ADDRESS(ROW(),COLUMN()))=TRUNC(INDIRECT(ADDRESS(ROW(),COLUMN())))</formula>
    </cfRule>
  </conditionalFormatting>
  <conditionalFormatting sqref="AZ49:BC50">
    <cfRule type="expression" dxfId="239" priority="87">
      <formula>INDIRECT(ADDRESS(ROW(),COLUMN()))=TRUNC(INDIRECT(ADDRESS(ROW(),COLUMN())))</formula>
    </cfRule>
  </conditionalFormatting>
  <conditionalFormatting sqref="U52:AA53">
    <cfRule type="expression" dxfId="238" priority="85">
      <formula>INDIRECT(ADDRESS(ROW(),COLUMN()))=TRUNC(INDIRECT(ADDRESS(ROW(),COLUMN())))</formula>
    </cfRule>
  </conditionalFormatting>
  <conditionalFormatting sqref="AB52:AH53">
    <cfRule type="expression" dxfId="237" priority="83">
      <formula>INDIRECT(ADDRESS(ROW(),COLUMN()))=TRUNC(INDIRECT(ADDRESS(ROW(),COLUMN())))</formula>
    </cfRule>
  </conditionalFormatting>
  <conditionalFormatting sqref="AI52:AO53">
    <cfRule type="expression" dxfId="236" priority="81">
      <formula>INDIRECT(ADDRESS(ROW(),COLUMN()))=TRUNC(INDIRECT(ADDRESS(ROW(),COLUMN())))</formula>
    </cfRule>
  </conditionalFormatting>
  <conditionalFormatting sqref="AP52:AV53">
    <cfRule type="expression" dxfId="235" priority="79">
      <formula>INDIRECT(ADDRESS(ROW(),COLUMN()))=TRUNC(INDIRECT(ADDRESS(ROW(),COLUMN())))</formula>
    </cfRule>
  </conditionalFormatting>
  <conditionalFormatting sqref="AW52:AY53">
    <cfRule type="expression" dxfId="234" priority="77">
      <formula>INDIRECT(ADDRESS(ROW(),COLUMN()))=TRUNC(INDIRECT(ADDRESS(ROW(),COLUMN())))</formula>
    </cfRule>
  </conditionalFormatting>
  <conditionalFormatting sqref="AZ52:BC53">
    <cfRule type="expression" dxfId="233" priority="76">
      <formula>INDIRECT(ADDRESS(ROW(),COLUMN()))=TRUNC(INDIRECT(ADDRESS(ROW(),COLUMN())))</formula>
    </cfRule>
  </conditionalFormatting>
  <conditionalFormatting sqref="U55:AA56">
    <cfRule type="expression" dxfId="232" priority="74">
      <formula>INDIRECT(ADDRESS(ROW(),COLUMN()))=TRUNC(INDIRECT(ADDRESS(ROW(),COLUMN())))</formula>
    </cfRule>
  </conditionalFormatting>
  <conditionalFormatting sqref="AB55:AH56">
    <cfRule type="expression" dxfId="231" priority="72">
      <formula>INDIRECT(ADDRESS(ROW(),COLUMN()))=TRUNC(INDIRECT(ADDRESS(ROW(),COLUMN())))</formula>
    </cfRule>
  </conditionalFormatting>
  <conditionalFormatting sqref="AI55:AO56">
    <cfRule type="expression" dxfId="230" priority="70">
      <formula>INDIRECT(ADDRESS(ROW(),COLUMN()))=TRUNC(INDIRECT(ADDRESS(ROW(),COLUMN())))</formula>
    </cfRule>
  </conditionalFormatting>
  <conditionalFormatting sqref="AP55:AV56">
    <cfRule type="expression" dxfId="229" priority="68">
      <formula>INDIRECT(ADDRESS(ROW(),COLUMN()))=TRUNC(INDIRECT(ADDRESS(ROW(),COLUMN())))</formula>
    </cfRule>
  </conditionalFormatting>
  <conditionalFormatting sqref="AW55:AY56">
    <cfRule type="expression" dxfId="228" priority="66">
      <formula>INDIRECT(ADDRESS(ROW(),COLUMN()))=TRUNC(INDIRECT(ADDRESS(ROW(),COLUMN())))</formula>
    </cfRule>
  </conditionalFormatting>
  <conditionalFormatting sqref="AZ55:BC56">
    <cfRule type="expression" dxfId="227" priority="65">
      <formula>INDIRECT(ADDRESS(ROW(),COLUMN()))=TRUNC(INDIRECT(ADDRESS(ROW(),COLUMN())))</formula>
    </cfRule>
  </conditionalFormatting>
  <conditionalFormatting sqref="U58:AA59">
    <cfRule type="expression" dxfId="226" priority="63">
      <formula>INDIRECT(ADDRESS(ROW(),COLUMN()))=TRUNC(INDIRECT(ADDRESS(ROW(),COLUMN())))</formula>
    </cfRule>
  </conditionalFormatting>
  <conditionalFormatting sqref="AB58:AH59">
    <cfRule type="expression" dxfId="225" priority="61">
      <formula>INDIRECT(ADDRESS(ROW(),COLUMN()))=TRUNC(INDIRECT(ADDRESS(ROW(),COLUMN())))</formula>
    </cfRule>
  </conditionalFormatting>
  <conditionalFormatting sqref="AI58:AO59">
    <cfRule type="expression" dxfId="224" priority="59">
      <formula>INDIRECT(ADDRESS(ROW(),COLUMN()))=TRUNC(INDIRECT(ADDRESS(ROW(),COLUMN())))</formula>
    </cfRule>
  </conditionalFormatting>
  <conditionalFormatting sqref="AP58:AV59">
    <cfRule type="expression" dxfId="223" priority="57">
      <formula>INDIRECT(ADDRESS(ROW(),COLUMN()))=TRUNC(INDIRECT(ADDRESS(ROW(),COLUMN())))</formula>
    </cfRule>
  </conditionalFormatting>
  <conditionalFormatting sqref="AW58:AY59">
    <cfRule type="expression" dxfId="222" priority="55">
      <formula>INDIRECT(ADDRESS(ROW(),COLUMN()))=TRUNC(INDIRECT(ADDRESS(ROW(),COLUMN())))</formula>
    </cfRule>
  </conditionalFormatting>
  <conditionalFormatting sqref="AZ58:BC59">
    <cfRule type="expression" dxfId="221" priority="54">
      <formula>INDIRECT(ADDRESS(ROW(),COLUMN()))=TRUNC(INDIRECT(ADDRESS(ROW(),COLUMN())))</formula>
    </cfRule>
  </conditionalFormatting>
  <conditionalFormatting sqref="U61:AA62">
    <cfRule type="expression" dxfId="220" priority="52">
      <formula>INDIRECT(ADDRESS(ROW(),COLUMN()))=TRUNC(INDIRECT(ADDRESS(ROW(),COLUMN())))</formula>
    </cfRule>
  </conditionalFormatting>
  <conditionalFormatting sqref="AB61:AH62">
    <cfRule type="expression" dxfId="219" priority="50">
      <formula>INDIRECT(ADDRESS(ROW(),COLUMN()))=TRUNC(INDIRECT(ADDRESS(ROW(),COLUMN())))</formula>
    </cfRule>
  </conditionalFormatting>
  <conditionalFormatting sqref="AI61:AO62">
    <cfRule type="expression" dxfId="218" priority="48">
      <formula>INDIRECT(ADDRESS(ROW(),COLUMN()))=TRUNC(INDIRECT(ADDRESS(ROW(),COLUMN())))</formula>
    </cfRule>
  </conditionalFormatting>
  <conditionalFormatting sqref="AP61:AV62">
    <cfRule type="expression" dxfId="217" priority="46">
      <formula>INDIRECT(ADDRESS(ROW(),COLUMN()))=TRUNC(INDIRECT(ADDRESS(ROW(),COLUMN())))</formula>
    </cfRule>
  </conditionalFormatting>
  <conditionalFormatting sqref="AW61:AY62">
    <cfRule type="expression" dxfId="216" priority="44">
      <formula>INDIRECT(ADDRESS(ROW(),COLUMN()))=TRUNC(INDIRECT(ADDRESS(ROW(),COLUMN())))</formula>
    </cfRule>
  </conditionalFormatting>
  <conditionalFormatting sqref="AZ61:BC62">
    <cfRule type="expression" dxfId="215" priority="43">
      <formula>INDIRECT(ADDRESS(ROW(),COLUMN()))=TRUNC(INDIRECT(ADDRESS(ROW(),COLUMN())))</formula>
    </cfRule>
  </conditionalFormatting>
  <conditionalFormatting sqref="U64:AA65">
    <cfRule type="expression" dxfId="214" priority="41">
      <formula>INDIRECT(ADDRESS(ROW(),COLUMN()))=TRUNC(INDIRECT(ADDRESS(ROW(),COLUMN())))</formula>
    </cfRule>
  </conditionalFormatting>
  <conditionalFormatting sqref="AB64:AH65">
    <cfRule type="expression" dxfId="213" priority="39">
      <formula>INDIRECT(ADDRESS(ROW(),COLUMN()))=TRUNC(INDIRECT(ADDRESS(ROW(),COLUMN())))</formula>
    </cfRule>
  </conditionalFormatting>
  <conditionalFormatting sqref="AI64:AO65">
    <cfRule type="expression" dxfId="212" priority="37">
      <formula>INDIRECT(ADDRESS(ROW(),COLUMN()))=TRUNC(INDIRECT(ADDRESS(ROW(),COLUMN())))</formula>
    </cfRule>
  </conditionalFormatting>
  <conditionalFormatting sqref="AP64:AV65">
    <cfRule type="expression" dxfId="211" priority="35">
      <formula>INDIRECT(ADDRESS(ROW(),COLUMN()))=TRUNC(INDIRECT(ADDRESS(ROW(),COLUMN())))</formula>
    </cfRule>
  </conditionalFormatting>
  <conditionalFormatting sqref="AW64:AY65">
    <cfRule type="expression" dxfId="210" priority="33">
      <formula>INDIRECT(ADDRESS(ROW(),COLUMN()))=TRUNC(INDIRECT(ADDRESS(ROW(),COLUMN())))</formula>
    </cfRule>
  </conditionalFormatting>
  <conditionalFormatting sqref="AZ64:BC65">
    <cfRule type="expression" dxfId="209" priority="32">
      <formula>INDIRECT(ADDRESS(ROW(),COLUMN()))=TRUNC(INDIRECT(ADDRESS(ROW(),COLUMN())))</formula>
    </cfRule>
  </conditionalFormatting>
  <conditionalFormatting sqref="U67:AA68">
    <cfRule type="expression" dxfId="208" priority="30">
      <formula>INDIRECT(ADDRESS(ROW(),COLUMN()))=TRUNC(INDIRECT(ADDRESS(ROW(),COLUMN())))</formula>
    </cfRule>
  </conditionalFormatting>
  <conditionalFormatting sqref="AB67:AH68">
    <cfRule type="expression" dxfId="207" priority="28">
      <formula>INDIRECT(ADDRESS(ROW(),COLUMN()))=TRUNC(INDIRECT(ADDRESS(ROW(),COLUMN())))</formula>
    </cfRule>
  </conditionalFormatting>
  <conditionalFormatting sqref="AI67:AO68">
    <cfRule type="expression" dxfId="206" priority="26">
      <formula>INDIRECT(ADDRESS(ROW(),COLUMN()))=TRUNC(INDIRECT(ADDRESS(ROW(),COLUMN())))</formula>
    </cfRule>
  </conditionalFormatting>
  <conditionalFormatting sqref="AP67:AV68">
    <cfRule type="expression" dxfId="205" priority="24">
      <formula>INDIRECT(ADDRESS(ROW(),COLUMN()))=TRUNC(INDIRECT(ADDRESS(ROW(),COLUMN())))</formula>
    </cfRule>
  </conditionalFormatting>
  <conditionalFormatting sqref="AW67:AY68">
    <cfRule type="expression" dxfId="204" priority="22">
      <formula>INDIRECT(ADDRESS(ROW(),COLUMN()))=TRUNC(INDIRECT(ADDRESS(ROW(),COLUMN())))</formula>
    </cfRule>
  </conditionalFormatting>
  <conditionalFormatting sqref="AZ67:BC68">
    <cfRule type="expression" dxfId="203" priority="21">
      <formula>INDIRECT(ADDRESS(ROW(),COLUMN()))=TRUNC(INDIRECT(ADDRESS(ROW(),COLUMN())))</formula>
    </cfRule>
  </conditionalFormatting>
  <conditionalFormatting sqref="U70:AA71">
    <cfRule type="expression" dxfId="202" priority="19">
      <formula>INDIRECT(ADDRESS(ROW(),COLUMN()))=TRUNC(INDIRECT(ADDRESS(ROW(),COLUMN())))</formula>
    </cfRule>
  </conditionalFormatting>
  <conditionalFormatting sqref="AB70:AH71">
    <cfRule type="expression" dxfId="201" priority="17">
      <formula>INDIRECT(ADDRESS(ROW(),COLUMN()))=TRUNC(INDIRECT(ADDRESS(ROW(),COLUMN())))</formula>
    </cfRule>
  </conditionalFormatting>
  <conditionalFormatting sqref="AI70:AO71">
    <cfRule type="expression" dxfId="200" priority="15">
      <formula>INDIRECT(ADDRESS(ROW(),COLUMN()))=TRUNC(INDIRECT(ADDRESS(ROW(),COLUMN())))</formula>
    </cfRule>
  </conditionalFormatting>
  <conditionalFormatting sqref="AP70:AV71">
    <cfRule type="expression" dxfId="199" priority="13">
      <formula>INDIRECT(ADDRESS(ROW(),COLUMN()))=TRUNC(INDIRECT(ADDRESS(ROW(),COLUMN())))</formula>
    </cfRule>
  </conditionalFormatting>
  <conditionalFormatting sqref="AW70:AY71">
    <cfRule type="expression" dxfId="198" priority="11">
      <formula>INDIRECT(ADDRESS(ROW(),COLUMN()))=TRUNC(INDIRECT(ADDRESS(ROW(),COLUMN())))</formula>
    </cfRule>
  </conditionalFormatting>
  <conditionalFormatting sqref="AZ70:BC71">
    <cfRule type="expression" dxfId="197" priority="10">
      <formula>INDIRECT(ADDRESS(ROW(),COLUMN()))=TRUNC(INDIRECT(ADDRESS(ROW(),COLUMN())))</formula>
    </cfRule>
  </conditionalFormatting>
  <conditionalFormatting sqref="U29:AY29">
    <cfRule type="expression" dxfId="196" priority="7">
      <formula>OR(U$72=$B28,U$73=$B28)</formula>
    </cfRule>
  </conditionalFormatting>
  <conditionalFormatting sqref="U28:AA29">
    <cfRule type="expression" dxfId="195" priority="6">
      <formula>INDIRECT(ADDRESS(ROW(),COLUMN()))=TRUNC(INDIRECT(ADDRESS(ROW(),COLUMN())))</formula>
    </cfRule>
  </conditionalFormatting>
  <conditionalFormatting sqref="AB28:AH29">
    <cfRule type="expression" dxfId="194" priority="5">
      <formula>INDIRECT(ADDRESS(ROW(),COLUMN()))=TRUNC(INDIRECT(ADDRESS(ROW(),COLUMN())))</formula>
    </cfRule>
  </conditionalFormatting>
  <conditionalFormatting sqref="AI28:AO29">
    <cfRule type="expression" dxfId="193" priority="4">
      <formula>INDIRECT(ADDRESS(ROW(),COLUMN()))=TRUNC(INDIRECT(ADDRESS(ROW(),COLUMN())))</formula>
    </cfRule>
  </conditionalFormatting>
  <conditionalFormatting sqref="AP28:AV29">
    <cfRule type="expression" dxfId="192" priority="3">
      <formula>INDIRECT(ADDRESS(ROW(),COLUMN()))=TRUNC(INDIRECT(ADDRESS(ROW(),COLUMN())))</formula>
    </cfRule>
  </conditionalFormatting>
  <conditionalFormatting sqref="AW28:AY29">
    <cfRule type="expression" dxfId="191" priority="2">
      <formula>INDIRECT(ADDRESS(ROW(),COLUMN()))=TRUNC(INDIRECT(ADDRESS(ROW(),COLUMN())))</formula>
    </cfRule>
  </conditionalFormatting>
  <conditionalFormatting sqref="AZ28:BC29">
    <cfRule type="expression" dxfId="19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30:AY30 U33:AY33 U36:AY36 U39:AY39 U42:AY42 U45:AY45 U48:AY48 U51:AY51 U54:AY54 U57:AY57 U60:AY60 U63:AY63 U66:AY66 U69:AY69 U21:AY21 U27:AY27">
      <formula1>【記載例】シフト記号</formula1>
    </dataValidation>
    <dataValidation type="list" allowBlank="1" showDropDown="0" showInputMessage="1" showErrorMessage="0" sqref="C21:E71">
      <formula1>職種</formula1>
    </dataValidation>
    <dataValidation type="list" allowBlank="1" showDropDown="0" showInputMessage="1" showErrorMessage="0" sqref="H21:H71">
      <formula1>"A, B, C, D"</formula1>
    </dataValidation>
    <dataValidation type="list" errorStyle="warning" allowBlank="1" showDropDown="0" showInputMessage="1" showErrorMessage="0" error="リストにない場合のみ、入力してください。" sqref="I21:L71">
      <formula1>INDIRECT(C21)</formula1>
    </dataValidation>
    <dataValidation allowBlank="1" showDropDown="0" showInputMessage="1" showErrorMessage="1" error="入力可能範囲　32～40" sqref="BC10"/>
  </dataValidations>
  <printOptions horizontalCentered="1" verticalCentered="1"/>
  <pageMargins left="0.15748031496062992" right="0.15748031496062992" top="0.19685039370078741" bottom="0.15748031496062992" header="0.15748031496062992" footer="0.15748031496062992"/>
  <pageSetup paperSize="9" scale="39" fitToWidth="1" fitToHeight="1" orientation="landscape" usePrinterDefaults="1" cellComments="asDisplayed" r:id="rId1"/>
  <rowBreaks count="1" manualBreakCount="1">
    <brk id="78"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AB52"/>
  <sheetViews>
    <sheetView zoomScale="75" zoomScaleNormal="75" workbookViewId="0">
      <selection activeCell="C24" sqref="C24"/>
    </sheetView>
  </sheetViews>
  <sheetFormatPr defaultColWidth="9" defaultRowHeight="25.5"/>
  <cols>
    <col min="1" max="1" width="1.625" style="22" customWidth="1"/>
    <col min="2" max="2" width="5.625" style="23" customWidth="1"/>
    <col min="3" max="3" width="10.625" style="23" customWidth="1"/>
    <col min="4" max="4" width="10.625" style="23" hidden="1" customWidth="1"/>
    <col min="5" max="5" width="3.375" style="23" bestFit="1" customWidth="1"/>
    <col min="6" max="6" width="15.625" style="22" customWidth="1"/>
    <col min="7" max="7" width="3.375" style="22" bestFit="1" customWidth="1"/>
    <col min="8" max="8" width="15.625" style="22" customWidth="1"/>
    <col min="9" max="9" width="3.375" style="22" bestFit="1" customWidth="1"/>
    <col min="10" max="10" width="15.625" style="23" customWidth="1"/>
    <col min="11" max="11" width="3.375" style="22" bestFit="1" customWidth="1"/>
    <col min="12" max="12" width="15.625" style="22" customWidth="1"/>
    <col min="13" max="13" width="5" style="22" customWidth="1"/>
    <col min="14" max="14" width="15.625" style="22" customWidth="1"/>
    <col min="15" max="15" width="3.375" style="22" customWidth="1"/>
    <col min="16" max="16" width="15.625" style="22" customWidth="1"/>
    <col min="17" max="17" width="3.375" style="22" customWidth="1"/>
    <col min="18" max="18" width="15.625" style="22" customWidth="1"/>
    <col min="19" max="19" width="3.375" style="22" customWidth="1"/>
    <col min="20" max="20" width="15.625" style="22" customWidth="1"/>
    <col min="21" max="21" width="3.375" style="22" customWidth="1"/>
    <col min="22" max="22" width="15.625" style="22" customWidth="1"/>
    <col min="23" max="23" width="3.375" style="22" customWidth="1"/>
    <col min="24" max="24" width="15.625" style="22" customWidth="1"/>
    <col min="25" max="25" width="3.375" style="22" customWidth="1"/>
    <col min="26" max="26" width="15.625" style="22" customWidth="1"/>
    <col min="27" max="27" width="3.375" style="22" customWidth="1"/>
    <col min="28" max="28" width="50.625" style="22" customWidth="1"/>
    <col min="29" max="16384" width="9" style="22"/>
  </cols>
  <sheetData>
    <row r="1" spans="2:28">
      <c r="B1" s="24" t="s">
        <v>56</v>
      </c>
    </row>
    <row r="2" spans="2:28">
      <c r="B2" s="25" t="s">
        <v>57</v>
      </c>
      <c r="F2" s="26"/>
      <c r="J2" s="52"/>
    </row>
    <row r="3" spans="2:28">
      <c r="B3" s="26" t="s">
        <v>156</v>
      </c>
      <c r="F3" s="52" t="s">
        <v>158</v>
      </c>
      <c r="J3" s="52"/>
    </row>
    <row r="4" spans="2:28">
      <c r="B4" s="25"/>
      <c r="F4" s="53" t="s">
        <v>35</v>
      </c>
      <c r="G4" s="53"/>
      <c r="H4" s="53"/>
      <c r="I4" s="53"/>
      <c r="J4" s="53"/>
      <c r="K4" s="53"/>
      <c r="L4" s="53"/>
      <c r="N4" s="53" t="s">
        <v>78</v>
      </c>
      <c r="O4" s="53"/>
      <c r="P4" s="53"/>
      <c r="R4" s="53" t="s">
        <v>69</v>
      </c>
      <c r="S4" s="53"/>
      <c r="T4" s="53"/>
      <c r="U4" s="53"/>
      <c r="V4" s="53"/>
      <c r="W4" s="53"/>
      <c r="X4" s="53"/>
      <c r="Z4" s="103" t="s">
        <v>88</v>
      </c>
      <c r="AB4" s="53" t="s">
        <v>135</v>
      </c>
    </row>
    <row r="5" spans="2:28">
      <c r="B5" s="23" t="s">
        <v>40</v>
      </c>
      <c r="C5" s="23" t="s">
        <v>7</v>
      </c>
      <c r="F5" s="23" t="s">
        <v>166</v>
      </c>
      <c r="G5" s="23"/>
      <c r="H5" s="23" t="s">
        <v>167</v>
      </c>
      <c r="J5" s="23" t="s">
        <v>4</v>
      </c>
      <c r="L5" s="23" t="s">
        <v>35</v>
      </c>
      <c r="N5" s="23" t="s">
        <v>168</v>
      </c>
      <c r="P5" s="23" t="s">
        <v>169</v>
      </c>
      <c r="R5" s="23" t="s">
        <v>168</v>
      </c>
      <c r="T5" s="23" t="s">
        <v>169</v>
      </c>
      <c r="V5" s="23" t="s">
        <v>4</v>
      </c>
      <c r="X5" s="23" t="s">
        <v>35</v>
      </c>
      <c r="Z5" s="104" t="s">
        <v>90</v>
      </c>
      <c r="AB5" s="53"/>
    </row>
    <row r="6" spans="2:28">
      <c r="B6" s="27">
        <v>1</v>
      </c>
      <c r="C6" s="28" t="s">
        <v>61</v>
      </c>
      <c r="D6" s="42" t="str">
        <f t="shared" ref="D6:D38" si="0">C6</f>
        <v>a</v>
      </c>
      <c r="E6" s="27" t="s">
        <v>32</v>
      </c>
      <c r="F6" s="54"/>
      <c r="G6" s="27" t="s">
        <v>14</v>
      </c>
      <c r="H6" s="54"/>
      <c r="I6" s="65" t="s">
        <v>59</v>
      </c>
      <c r="J6" s="54">
        <v>0</v>
      </c>
      <c r="K6" s="71" t="s">
        <v>10</v>
      </c>
      <c r="L6" s="53" t="str">
        <f t="shared" ref="L6:L22" si="1">IF(OR(F6="",H6=""),"",(H6+IF(F6&gt;H6,1,0)-F6-J6)*24)</f>
        <v/>
      </c>
      <c r="N6" s="54"/>
      <c r="O6" s="23" t="s">
        <v>14</v>
      </c>
      <c r="P6" s="54"/>
      <c r="R6" s="95" t="str">
        <f t="shared" ref="R6:R22" si="2">IF(F6="","",IF(F6&lt;N6,N6,IF(F6&gt;=P6,"",F6)))</f>
        <v/>
      </c>
      <c r="S6" s="23" t="s">
        <v>14</v>
      </c>
      <c r="T6" s="95" t="str">
        <f t="shared" ref="T6:T22" si="3">IF(H6="","",IF(H6&gt;F6,IF(H6&lt;P6,H6,P6),P6))</f>
        <v/>
      </c>
      <c r="U6" s="101" t="s">
        <v>59</v>
      </c>
      <c r="V6" s="54">
        <v>0</v>
      </c>
      <c r="W6" s="22" t="s">
        <v>10</v>
      </c>
      <c r="X6" s="53" t="str">
        <f t="shared" ref="X6:X22" si="4">IF(R6="","",IF((T6+IF(R6&gt;T6,1,0)-R6-V6)*24=0,"",(T6+IF(R6&gt;T6,1,0)-R6-V6)*24))</f>
        <v/>
      </c>
      <c r="Z6" s="53" t="str">
        <f t="shared" ref="Z6:Z22" si="5">IF(X6="",L6,IF(OR(L6-X6=0,L6-X6&lt;0),"-",L6-X6))</f>
        <v/>
      </c>
      <c r="AB6" s="105"/>
    </row>
    <row r="7" spans="2:28">
      <c r="B7" s="27">
        <v>2</v>
      </c>
      <c r="C7" s="28" t="s">
        <v>41</v>
      </c>
      <c r="D7" s="42" t="str">
        <f t="shared" si="0"/>
        <v>b</v>
      </c>
      <c r="E7" s="27" t="s">
        <v>32</v>
      </c>
      <c r="F7" s="54"/>
      <c r="G7" s="27" t="s">
        <v>14</v>
      </c>
      <c r="H7" s="54"/>
      <c r="I7" s="65" t="s">
        <v>59</v>
      </c>
      <c r="J7" s="54">
        <v>0</v>
      </c>
      <c r="K7" s="71" t="s">
        <v>10</v>
      </c>
      <c r="L7" s="53" t="str">
        <f t="shared" si="1"/>
        <v/>
      </c>
      <c r="N7" s="87">
        <f t="shared" ref="N7:N22" si="6">$N$6</f>
        <v>0</v>
      </c>
      <c r="O7" s="23" t="s">
        <v>14</v>
      </c>
      <c r="P7" s="87">
        <f t="shared" ref="P7:P22" si="7">$P$6</f>
        <v>0</v>
      </c>
      <c r="R7" s="95" t="str">
        <f t="shared" si="2"/>
        <v/>
      </c>
      <c r="S7" s="23" t="s">
        <v>14</v>
      </c>
      <c r="T7" s="95" t="str">
        <f t="shared" si="3"/>
        <v/>
      </c>
      <c r="U7" s="101" t="s">
        <v>59</v>
      </c>
      <c r="V7" s="54">
        <v>0</v>
      </c>
      <c r="W7" s="22" t="s">
        <v>10</v>
      </c>
      <c r="X7" s="53" t="str">
        <f t="shared" si="4"/>
        <v/>
      </c>
      <c r="Z7" s="53" t="str">
        <f t="shared" si="5"/>
        <v/>
      </c>
      <c r="AB7" s="105"/>
    </row>
    <row r="8" spans="2:28">
      <c r="B8" s="27">
        <v>3</v>
      </c>
      <c r="C8" s="28" t="s">
        <v>63</v>
      </c>
      <c r="D8" s="42" t="str">
        <f t="shared" si="0"/>
        <v>c</v>
      </c>
      <c r="E8" s="27" t="s">
        <v>32</v>
      </c>
      <c r="F8" s="54"/>
      <c r="G8" s="27" t="s">
        <v>14</v>
      </c>
      <c r="H8" s="54"/>
      <c r="I8" s="65" t="s">
        <v>59</v>
      </c>
      <c r="J8" s="54">
        <v>0</v>
      </c>
      <c r="K8" s="71" t="s">
        <v>10</v>
      </c>
      <c r="L8" s="53" t="str">
        <f t="shared" si="1"/>
        <v/>
      </c>
      <c r="N8" s="87">
        <f t="shared" si="6"/>
        <v>0</v>
      </c>
      <c r="O8" s="23" t="s">
        <v>14</v>
      </c>
      <c r="P8" s="87">
        <f t="shared" si="7"/>
        <v>0</v>
      </c>
      <c r="R8" s="95" t="str">
        <f t="shared" si="2"/>
        <v/>
      </c>
      <c r="S8" s="23" t="s">
        <v>14</v>
      </c>
      <c r="T8" s="95" t="str">
        <f t="shared" si="3"/>
        <v/>
      </c>
      <c r="U8" s="101" t="s">
        <v>59</v>
      </c>
      <c r="V8" s="54">
        <v>0</v>
      </c>
      <c r="W8" s="22" t="s">
        <v>10</v>
      </c>
      <c r="X8" s="53" t="str">
        <f t="shared" si="4"/>
        <v/>
      </c>
      <c r="Z8" s="53" t="str">
        <f t="shared" si="5"/>
        <v/>
      </c>
      <c r="AB8" s="105"/>
    </row>
    <row r="9" spans="2:28">
      <c r="B9" s="27">
        <v>4</v>
      </c>
      <c r="C9" s="28" t="s">
        <v>64</v>
      </c>
      <c r="D9" s="42" t="str">
        <f t="shared" si="0"/>
        <v>d</v>
      </c>
      <c r="E9" s="27" t="s">
        <v>32</v>
      </c>
      <c r="F9" s="54"/>
      <c r="G9" s="27" t="s">
        <v>14</v>
      </c>
      <c r="H9" s="54"/>
      <c r="I9" s="65" t="s">
        <v>59</v>
      </c>
      <c r="J9" s="54">
        <v>0</v>
      </c>
      <c r="K9" s="71" t="s">
        <v>10</v>
      </c>
      <c r="L9" s="53" t="str">
        <f t="shared" si="1"/>
        <v/>
      </c>
      <c r="N9" s="87">
        <f t="shared" si="6"/>
        <v>0</v>
      </c>
      <c r="O9" s="23" t="s">
        <v>14</v>
      </c>
      <c r="P9" s="87">
        <f t="shared" si="7"/>
        <v>0</v>
      </c>
      <c r="R9" s="95" t="str">
        <f t="shared" si="2"/>
        <v/>
      </c>
      <c r="S9" s="23" t="s">
        <v>14</v>
      </c>
      <c r="T9" s="95" t="str">
        <f t="shared" si="3"/>
        <v/>
      </c>
      <c r="U9" s="101" t="s">
        <v>59</v>
      </c>
      <c r="V9" s="54">
        <v>0</v>
      </c>
      <c r="W9" s="22" t="s">
        <v>10</v>
      </c>
      <c r="X9" s="53" t="str">
        <f t="shared" si="4"/>
        <v/>
      </c>
      <c r="Z9" s="53" t="str">
        <f t="shared" si="5"/>
        <v/>
      </c>
      <c r="AB9" s="105"/>
    </row>
    <row r="10" spans="2:28">
      <c r="B10" s="27">
        <v>5</v>
      </c>
      <c r="C10" s="28" t="s">
        <v>65</v>
      </c>
      <c r="D10" s="42" t="str">
        <f t="shared" si="0"/>
        <v>e</v>
      </c>
      <c r="E10" s="27" t="s">
        <v>32</v>
      </c>
      <c r="F10" s="54"/>
      <c r="G10" s="27" t="s">
        <v>14</v>
      </c>
      <c r="H10" s="54"/>
      <c r="I10" s="65" t="s">
        <v>59</v>
      </c>
      <c r="J10" s="54">
        <v>0</v>
      </c>
      <c r="K10" s="71" t="s">
        <v>10</v>
      </c>
      <c r="L10" s="53" t="str">
        <f t="shared" si="1"/>
        <v/>
      </c>
      <c r="N10" s="87">
        <f t="shared" si="6"/>
        <v>0</v>
      </c>
      <c r="O10" s="23" t="s">
        <v>14</v>
      </c>
      <c r="P10" s="87">
        <f t="shared" si="7"/>
        <v>0</v>
      </c>
      <c r="R10" s="95" t="str">
        <f t="shared" si="2"/>
        <v/>
      </c>
      <c r="S10" s="23" t="s">
        <v>14</v>
      </c>
      <c r="T10" s="95" t="str">
        <f t="shared" si="3"/>
        <v/>
      </c>
      <c r="U10" s="101" t="s">
        <v>59</v>
      </c>
      <c r="V10" s="54">
        <v>0</v>
      </c>
      <c r="W10" s="22" t="s">
        <v>10</v>
      </c>
      <c r="X10" s="53" t="str">
        <f t="shared" si="4"/>
        <v/>
      </c>
      <c r="Z10" s="53" t="str">
        <f t="shared" si="5"/>
        <v/>
      </c>
      <c r="AB10" s="105"/>
    </row>
    <row r="11" spans="2:28">
      <c r="B11" s="27">
        <v>6</v>
      </c>
      <c r="C11" s="28" t="s">
        <v>47</v>
      </c>
      <c r="D11" s="42" t="str">
        <f t="shared" si="0"/>
        <v>f</v>
      </c>
      <c r="E11" s="27" t="s">
        <v>32</v>
      </c>
      <c r="F11" s="54"/>
      <c r="G11" s="27" t="s">
        <v>14</v>
      </c>
      <c r="H11" s="54"/>
      <c r="I11" s="65" t="s">
        <v>59</v>
      </c>
      <c r="J11" s="54">
        <v>0</v>
      </c>
      <c r="K11" s="71" t="s">
        <v>10</v>
      </c>
      <c r="L11" s="53" t="str">
        <f t="shared" si="1"/>
        <v/>
      </c>
      <c r="N11" s="87">
        <f t="shared" si="6"/>
        <v>0</v>
      </c>
      <c r="O11" s="23" t="s">
        <v>14</v>
      </c>
      <c r="P11" s="87">
        <f t="shared" si="7"/>
        <v>0</v>
      </c>
      <c r="R11" s="95" t="str">
        <f t="shared" si="2"/>
        <v/>
      </c>
      <c r="S11" s="23" t="s">
        <v>14</v>
      </c>
      <c r="T11" s="95" t="str">
        <f t="shared" si="3"/>
        <v/>
      </c>
      <c r="U11" s="101" t="s">
        <v>59</v>
      </c>
      <c r="V11" s="54">
        <v>0</v>
      </c>
      <c r="W11" s="22" t="s">
        <v>10</v>
      </c>
      <c r="X11" s="53" t="str">
        <f t="shared" si="4"/>
        <v/>
      </c>
      <c r="Z11" s="53" t="str">
        <f t="shared" si="5"/>
        <v/>
      </c>
      <c r="AB11" s="105"/>
    </row>
    <row r="12" spans="2:28">
      <c r="B12" s="27">
        <v>7</v>
      </c>
      <c r="C12" s="28" t="s">
        <v>66</v>
      </c>
      <c r="D12" s="42" t="str">
        <f t="shared" si="0"/>
        <v>g</v>
      </c>
      <c r="E12" s="27" t="s">
        <v>32</v>
      </c>
      <c r="F12" s="54"/>
      <c r="G12" s="27" t="s">
        <v>14</v>
      </c>
      <c r="H12" s="54"/>
      <c r="I12" s="65" t="s">
        <v>59</v>
      </c>
      <c r="J12" s="54">
        <v>0</v>
      </c>
      <c r="K12" s="71" t="s">
        <v>10</v>
      </c>
      <c r="L12" s="53" t="str">
        <f t="shared" si="1"/>
        <v/>
      </c>
      <c r="N12" s="87">
        <f t="shared" si="6"/>
        <v>0</v>
      </c>
      <c r="O12" s="23" t="s">
        <v>14</v>
      </c>
      <c r="P12" s="87">
        <f t="shared" si="7"/>
        <v>0</v>
      </c>
      <c r="R12" s="95" t="str">
        <f t="shared" si="2"/>
        <v/>
      </c>
      <c r="S12" s="23" t="s">
        <v>14</v>
      </c>
      <c r="T12" s="95" t="str">
        <f t="shared" si="3"/>
        <v/>
      </c>
      <c r="U12" s="101" t="s">
        <v>59</v>
      </c>
      <c r="V12" s="54">
        <v>0</v>
      </c>
      <c r="W12" s="22" t="s">
        <v>10</v>
      </c>
      <c r="X12" s="53" t="str">
        <f t="shared" si="4"/>
        <v/>
      </c>
      <c r="Z12" s="53" t="str">
        <f t="shared" si="5"/>
        <v/>
      </c>
      <c r="AB12" s="105"/>
    </row>
    <row r="13" spans="2:28">
      <c r="B13" s="27">
        <v>8</v>
      </c>
      <c r="C13" s="28" t="s">
        <v>60</v>
      </c>
      <c r="D13" s="42" t="str">
        <f t="shared" si="0"/>
        <v>h</v>
      </c>
      <c r="E13" s="27" t="s">
        <v>32</v>
      </c>
      <c r="F13" s="54"/>
      <c r="G13" s="27" t="s">
        <v>14</v>
      </c>
      <c r="H13" s="54"/>
      <c r="I13" s="65" t="s">
        <v>59</v>
      </c>
      <c r="J13" s="54">
        <v>0</v>
      </c>
      <c r="K13" s="71" t="s">
        <v>10</v>
      </c>
      <c r="L13" s="53" t="str">
        <f t="shared" si="1"/>
        <v/>
      </c>
      <c r="N13" s="87">
        <f t="shared" si="6"/>
        <v>0</v>
      </c>
      <c r="O13" s="23" t="s">
        <v>14</v>
      </c>
      <c r="P13" s="87">
        <f t="shared" si="7"/>
        <v>0</v>
      </c>
      <c r="R13" s="95" t="str">
        <f t="shared" si="2"/>
        <v/>
      </c>
      <c r="S13" s="23" t="s">
        <v>14</v>
      </c>
      <c r="T13" s="95" t="str">
        <f t="shared" si="3"/>
        <v/>
      </c>
      <c r="U13" s="101" t="s">
        <v>59</v>
      </c>
      <c r="V13" s="54">
        <v>0</v>
      </c>
      <c r="W13" s="22" t="s">
        <v>10</v>
      </c>
      <c r="X13" s="53" t="str">
        <f t="shared" si="4"/>
        <v/>
      </c>
      <c r="Z13" s="53" t="str">
        <f t="shared" si="5"/>
        <v/>
      </c>
      <c r="AB13" s="105"/>
    </row>
    <row r="14" spans="2:28">
      <c r="B14" s="27">
        <v>9</v>
      </c>
      <c r="C14" s="28" t="s">
        <v>55</v>
      </c>
      <c r="D14" s="42" t="str">
        <f t="shared" si="0"/>
        <v>i</v>
      </c>
      <c r="E14" s="27" t="s">
        <v>32</v>
      </c>
      <c r="F14" s="54"/>
      <c r="G14" s="27" t="s">
        <v>14</v>
      </c>
      <c r="H14" s="54"/>
      <c r="I14" s="65" t="s">
        <v>59</v>
      </c>
      <c r="J14" s="54">
        <v>0</v>
      </c>
      <c r="K14" s="71" t="s">
        <v>10</v>
      </c>
      <c r="L14" s="53" t="str">
        <f t="shared" si="1"/>
        <v/>
      </c>
      <c r="N14" s="87">
        <f t="shared" si="6"/>
        <v>0</v>
      </c>
      <c r="O14" s="23" t="s">
        <v>14</v>
      </c>
      <c r="P14" s="87">
        <f t="shared" si="7"/>
        <v>0</v>
      </c>
      <c r="R14" s="95" t="str">
        <f t="shared" si="2"/>
        <v/>
      </c>
      <c r="S14" s="23" t="s">
        <v>14</v>
      </c>
      <c r="T14" s="95" t="str">
        <f t="shared" si="3"/>
        <v/>
      </c>
      <c r="U14" s="101" t="s">
        <v>59</v>
      </c>
      <c r="V14" s="54">
        <v>0</v>
      </c>
      <c r="W14" s="22" t="s">
        <v>10</v>
      </c>
      <c r="X14" s="53" t="str">
        <f t="shared" si="4"/>
        <v/>
      </c>
      <c r="Z14" s="53" t="str">
        <f t="shared" si="5"/>
        <v/>
      </c>
      <c r="AB14" s="105"/>
    </row>
    <row r="15" spans="2:28">
      <c r="B15" s="27">
        <v>10</v>
      </c>
      <c r="C15" s="28" t="s">
        <v>44</v>
      </c>
      <c r="D15" s="42" t="str">
        <f t="shared" si="0"/>
        <v>j</v>
      </c>
      <c r="E15" s="27" t="s">
        <v>32</v>
      </c>
      <c r="F15" s="54"/>
      <c r="G15" s="27" t="s">
        <v>14</v>
      </c>
      <c r="H15" s="54"/>
      <c r="I15" s="65" t="s">
        <v>59</v>
      </c>
      <c r="J15" s="54">
        <v>0</v>
      </c>
      <c r="K15" s="71" t="s">
        <v>10</v>
      </c>
      <c r="L15" s="53" t="str">
        <f t="shared" si="1"/>
        <v/>
      </c>
      <c r="N15" s="87">
        <f t="shared" si="6"/>
        <v>0</v>
      </c>
      <c r="O15" s="23" t="s">
        <v>14</v>
      </c>
      <c r="P15" s="87">
        <f t="shared" si="7"/>
        <v>0</v>
      </c>
      <c r="R15" s="95" t="str">
        <f t="shared" si="2"/>
        <v/>
      </c>
      <c r="S15" s="23" t="s">
        <v>14</v>
      </c>
      <c r="T15" s="95" t="str">
        <f t="shared" si="3"/>
        <v/>
      </c>
      <c r="U15" s="101" t="s">
        <v>59</v>
      </c>
      <c r="V15" s="54">
        <v>0</v>
      </c>
      <c r="W15" s="22" t="s">
        <v>10</v>
      </c>
      <c r="X15" s="53" t="str">
        <f t="shared" si="4"/>
        <v/>
      </c>
      <c r="Z15" s="53" t="str">
        <f t="shared" si="5"/>
        <v/>
      </c>
      <c r="AB15" s="105"/>
    </row>
    <row r="16" spans="2:28">
      <c r="B16" s="27">
        <v>11</v>
      </c>
      <c r="C16" s="28" t="s">
        <v>68</v>
      </c>
      <c r="D16" s="42" t="str">
        <f t="shared" si="0"/>
        <v>k</v>
      </c>
      <c r="E16" s="27" t="s">
        <v>32</v>
      </c>
      <c r="F16" s="54"/>
      <c r="G16" s="27" t="s">
        <v>14</v>
      </c>
      <c r="H16" s="54"/>
      <c r="I16" s="65" t="s">
        <v>59</v>
      </c>
      <c r="J16" s="54">
        <v>0</v>
      </c>
      <c r="K16" s="71" t="s">
        <v>10</v>
      </c>
      <c r="L16" s="53" t="str">
        <f t="shared" si="1"/>
        <v/>
      </c>
      <c r="N16" s="87">
        <f t="shared" si="6"/>
        <v>0</v>
      </c>
      <c r="O16" s="23" t="s">
        <v>14</v>
      </c>
      <c r="P16" s="87">
        <f t="shared" si="7"/>
        <v>0</v>
      </c>
      <c r="R16" s="95" t="str">
        <f t="shared" si="2"/>
        <v/>
      </c>
      <c r="S16" s="23" t="s">
        <v>14</v>
      </c>
      <c r="T16" s="95" t="str">
        <f t="shared" si="3"/>
        <v/>
      </c>
      <c r="U16" s="101" t="s">
        <v>59</v>
      </c>
      <c r="V16" s="54">
        <v>0</v>
      </c>
      <c r="W16" s="22" t="s">
        <v>10</v>
      </c>
      <c r="X16" s="53" t="str">
        <f t="shared" si="4"/>
        <v/>
      </c>
      <c r="Z16" s="53" t="str">
        <f t="shared" si="5"/>
        <v/>
      </c>
      <c r="AB16" s="105"/>
    </row>
    <row r="17" spans="2:28">
      <c r="B17" s="27">
        <v>12</v>
      </c>
      <c r="C17" s="28" t="s">
        <v>70</v>
      </c>
      <c r="D17" s="42" t="str">
        <f t="shared" si="0"/>
        <v>l</v>
      </c>
      <c r="E17" s="27" t="s">
        <v>32</v>
      </c>
      <c r="F17" s="54"/>
      <c r="G17" s="27" t="s">
        <v>14</v>
      </c>
      <c r="H17" s="54"/>
      <c r="I17" s="65" t="s">
        <v>59</v>
      </c>
      <c r="J17" s="54">
        <v>0</v>
      </c>
      <c r="K17" s="71" t="s">
        <v>10</v>
      </c>
      <c r="L17" s="53" t="str">
        <f t="shared" si="1"/>
        <v/>
      </c>
      <c r="N17" s="87">
        <f t="shared" si="6"/>
        <v>0</v>
      </c>
      <c r="O17" s="23" t="s">
        <v>14</v>
      </c>
      <c r="P17" s="87">
        <f t="shared" si="7"/>
        <v>0</v>
      </c>
      <c r="R17" s="95" t="str">
        <f t="shared" si="2"/>
        <v/>
      </c>
      <c r="S17" s="23" t="s">
        <v>14</v>
      </c>
      <c r="T17" s="95" t="str">
        <f t="shared" si="3"/>
        <v/>
      </c>
      <c r="U17" s="101" t="s">
        <v>59</v>
      </c>
      <c r="V17" s="54">
        <v>0</v>
      </c>
      <c r="W17" s="22" t="s">
        <v>10</v>
      </c>
      <c r="X17" s="53" t="str">
        <f t="shared" si="4"/>
        <v/>
      </c>
      <c r="Z17" s="53" t="str">
        <f t="shared" si="5"/>
        <v/>
      </c>
      <c r="AB17" s="105"/>
    </row>
    <row r="18" spans="2:28">
      <c r="B18" s="27">
        <v>13</v>
      </c>
      <c r="C18" s="28" t="s">
        <v>9</v>
      </c>
      <c r="D18" s="42" t="str">
        <f t="shared" si="0"/>
        <v>m</v>
      </c>
      <c r="E18" s="27" t="s">
        <v>32</v>
      </c>
      <c r="F18" s="54"/>
      <c r="G18" s="27" t="s">
        <v>14</v>
      </c>
      <c r="H18" s="54"/>
      <c r="I18" s="65" t="s">
        <v>59</v>
      </c>
      <c r="J18" s="54">
        <v>0</v>
      </c>
      <c r="K18" s="71" t="s">
        <v>10</v>
      </c>
      <c r="L18" s="53" t="str">
        <f t="shared" si="1"/>
        <v/>
      </c>
      <c r="N18" s="87">
        <f t="shared" si="6"/>
        <v>0</v>
      </c>
      <c r="O18" s="23" t="s">
        <v>14</v>
      </c>
      <c r="P18" s="87">
        <f t="shared" si="7"/>
        <v>0</v>
      </c>
      <c r="R18" s="95" t="str">
        <f t="shared" si="2"/>
        <v/>
      </c>
      <c r="S18" s="23" t="s">
        <v>14</v>
      </c>
      <c r="T18" s="95" t="str">
        <f t="shared" si="3"/>
        <v/>
      </c>
      <c r="U18" s="101" t="s">
        <v>59</v>
      </c>
      <c r="V18" s="54">
        <v>0</v>
      </c>
      <c r="W18" s="22" t="s">
        <v>10</v>
      </c>
      <c r="X18" s="53" t="str">
        <f t="shared" si="4"/>
        <v/>
      </c>
      <c r="Z18" s="53" t="str">
        <f t="shared" si="5"/>
        <v/>
      </c>
      <c r="AB18" s="105"/>
    </row>
    <row r="19" spans="2:28">
      <c r="B19" s="27">
        <v>14</v>
      </c>
      <c r="C19" s="28" t="s">
        <v>20</v>
      </c>
      <c r="D19" s="42" t="str">
        <f t="shared" si="0"/>
        <v>n</v>
      </c>
      <c r="E19" s="27" t="s">
        <v>32</v>
      </c>
      <c r="F19" s="54"/>
      <c r="G19" s="27" t="s">
        <v>14</v>
      </c>
      <c r="H19" s="54"/>
      <c r="I19" s="65" t="s">
        <v>59</v>
      </c>
      <c r="J19" s="54">
        <v>0</v>
      </c>
      <c r="K19" s="71" t="s">
        <v>10</v>
      </c>
      <c r="L19" s="53" t="str">
        <f t="shared" si="1"/>
        <v/>
      </c>
      <c r="N19" s="87">
        <f t="shared" si="6"/>
        <v>0</v>
      </c>
      <c r="O19" s="23" t="s">
        <v>14</v>
      </c>
      <c r="P19" s="87">
        <f t="shared" si="7"/>
        <v>0</v>
      </c>
      <c r="R19" s="95" t="str">
        <f t="shared" si="2"/>
        <v/>
      </c>
      <c r="S19" s="23" t="s">
        <v>14</v>
      </c>
      <c r="T19" s="95" t="str">
        <f t="shared" si="3"/>
        <v/>
      </c>
      <c r="U19" s="101" t="s">
        <v>59</v>
      </c>
      <c r="V19" s="54">
        <v>0</v>
      </c>
      <c r="W19" s="22" t="s">
        <v>10</v>
      </c>
      <c r="X19" s="53" t="str">
        <f t="shared" si="4"/>
        <v/>
      </c>
      <c r="Z19" s="53" t="str">
        <f t="shared" si="5"/>
        <v/>
      </c>
      <c r="AB19" s="105"/>
    </row>
    <row r="20" spans="2:28">
      <c r="B20" s="27">
        <v>15</v>
      </c>
      <c r="C20" s="28" t="s">
        <v>34</v>
      </c>
      <c r="D20" s="42" t="str">
        <f t="shared" si="0"/>
        <v>o</v>
      </c>
      <c r="E20" s="27" t="s">
        <v>32</v>
      </c>
      <c r="F20" s="54"/>
      <c r="G20" s="27" t="s">
        <v>14</v>
      </c>
      <c r="H20" s="54"/>
      <c r="I20" s="65" t="s">
        <v>59</v>
      </c>
      <c r="J20" s="54">
        <v>0</v>
      </c>
      <c r="K20" s="71" t="s">
        <v>10</v>
      </c>
      <c r="L20" s="53" t="str">
        <f t="shared" si="1"/>
        <v/>
      </c>
      <c r="N20" s="87">
        <f t="shared" si="6"/>
        <v>0</v>
      </c>
      <c r="O20" s="23" t="s">
        <v>14</v>
      </c>
      <c r="P20" s="87">
        <f t="shared" si="7"/>
        <v>0</v>
      </c>
      <c r="R20" s="95" t="str">
        <f t="shared" si="2"/>
        <v/>
      </c>
      <c r="S20" s="23" t="s">
        <v>14</v>
      </c>
      <c r="T20" s="95" t="str">
        <f t="shared" si="3"/>
        <v/>
      </c>
      <c r="U20" s="101" t="s">
        <v>59</v>
      </c>
      <c r="V20" s="54">
        <v>0</v>
      </c>
      <c r="W20" s="22" t="s">
        <v>10</v>
      </c>
      <c r="X20" s="53" t="str">
        <f t="shared" si="4"/>
        <v/>
      </c>
      <c r="Z20" s="53" t="str">
        <f t="shared" si="5"/>
        <v/>
      </c>
      <c r="AB20" s="105"/>
    </row>
    <row r="21" spans="2:28">
      <c r="B21" s="27">
        <v>16</v>
      </c>
      <c r="C21" s="28" t="s">
        <v>25</v>
      </c>
      <c r="D21" s="42" t="str">
        <f t="shared" si="0"/>
        <v>p</v>
      </c>
      <c r="E21" s="27" t="s">
        <v>32</v>
      </c>
      <c r="F21" s="54"/>
      <c r="G21" s="27" t="s">
        <v>14</v>
      </c>
      <c r="H21" s="54"/>
      <c r="I21" s="65" t="s">
        <v>59</v>
      </c>
      <c r="J21" s="54">
        <v>0</v>
      </c>
      <c r="K21" s="71" t="s">
        <v>10</v>
      </c>
      <c r="L21" s="53" t="str">
        <f t="shared" si="1"/>
        <v/>
      </c>
      <c r="N21" s="87">
        <f t="shared" si="6"/>
        <v>0</v>
      </c>
      <c r="O21" s="23" t="s">
        <v>14</v>
      </c>
      <c r="P21" s="87">
        <f t="shared" si="7"/>
        <v>0</v>
      </c>
      <c r="R21" s="95" t="str">
        <f t="shared" si="2"/>
        <v/>
      </c>
      <c r="S21" s="23" t="s">
        <v>14</v>
      </c>
      <c r="T21" s="95" t="str">
        <f t="shared" si="3"/>
        <v/>
      </c>
      <c r="U21" s="101" t="s">
        <v>59</v>
      </c>
      <c r="V21" s="54">
        <v>0</v>
      </c>
      <c r="W21" s="22" t="s">
        <v>10</v>
      </c>
      <c r="X21" s="53" t="str">
        <f t="shared" si="4"/>
        <v/>
      </c>
      <c r="Z21" s="53" t="str">
        <f t="shared" si="5"/>
        <v/>
      </c>
      <c r="AB21" s="105"/>
    </row>
    <row r="22" spans="2:28">
      <c r="B22" s="27">
        <v>17</v>
      </c>
      <c r="C22" s="28" t="s">
        <v>71</v>
      </c>
      <c r="D22" s="42" t="str">
        <f t="shared" si="0"/>
        <v>q</v>
      </c>
      <c r="E22" s="27" t="s">
        <v>32</v>
      </c>
      <c r="F22" s="54"/>
      <c r="G22" s="27" t="s">
        <v>14</v>
      </c>
      <c r="H22" s="54"/>
      <c r="I22" s="65" t="s">
        <v>59</v>
      </c>
      <c r="J22" s="54">
        <v>0</v>
      </c>
      <c r="K22" s="71" t="s">
        <v>10</v>
      </c>
      <c r="L22" s="53" t="str">
        <f t="shared" si="1"/>
        <v/>
      </c>
      <c r="N22" s="87">
        <f t="shared" si="6"/>
        <v>0</v>
      </c>
      <c r="O22" s="23" t="s">
        <v>14</v>
      </c>
      <c r="P22" s="87">
        <f t="shared" si="7"/>
        <v>0</v>
      </c>
      <c r="R22" s="95" t="str">
        <f t="shared" si="2"/>
        <v/>
      </c>
      <c r="S22" s="23" t="s">
        <v>14</v>
      </c>
      <c r="T22" s="95" t="str">
        <f t="shared" si="3"/>
        <v/>
      </c>
      <c r="U22" s="101" t="s">
        <v>59</v>
      </c>
      <c r="V22" s="54">
        <v>0</v>
      </c>
      <c r="W22" s="22" t="s">
        <v>10</v>
      </c>
      <c r="X22" s="53" t="str">
        <f t="shared" si="4"/>
        <v/>
      </c>
      <c r="Z22" s="53" t="str">
        <f t="shared" si="5"/>
        <v/>
      </c>
      <c r="AB22" s="105"/>
    </row>
    <row r="23" spans="2:28">
      <c r="B23" s="27">
        <v>18</v>
      </c>
      <c r="C23" s="28" t="s">
        <v>62</v>
      </c>
      <c r="D23" s="42" t="str">
        <f t="shared" si="0"/>
        <v>r</v>
      </c>
      <c r="E23" s="27" t="s">
        <v>32</v>
      </c>
      <c r="F23" s="62"/>
      <c r="G23" s="27" t="s">
        <v>14</v>
      </c>
      <c r="H23" s="62"/>
      <c r="I23" s="65" t="s">
        <v>59</v>
      </c>
      <c r="J23" s="62"/>
      <c r="K23" s="71" t="s">
        <v>10</v>
      </c>
      <c r="L23" s="28">
        <v>1</v>
      </c>
      <c r="N23" s="92"/>
      <c r="O23" s="27" t="s">
        <v>14</v>
      </c>
      <c r="P23" s="92"/>
      <c r="Q23" s="71"/>
      <c r="R23" s="92"/>
      <c r="S23" s="27" t="s">
        <v>14</v>
      </c>
      <c r="T23" s="92"/>
      <c r="U23" s="65" t="s">
        <v>59</v>
      </c>
      <c r="V23" s="62"/>
      <c r="W23" s="71" t="s">
        <v>10</v>
      </c>
      <c r="X23" s="28">
        <v>1</v>
      </c>
      <c r="Y23" s="71"/>
      <c r="Z23" s="28" t="s">
        <v>58</v>
      </c>
      <c r="AB23" s="105"/>
    </row>
    <row r="24" spans="2:28">
      <c r="B24" s="27">
        <v>19</v>
      </c>
      <c r="C24" s="28" t="s">
        <v>72</v>
      </c>
      <c r="D24" s="42" t="str">
        <f t="shared" si="0"/>
        <v>s</v>
      </c>
      <c r="E24" s="27" t="s">
        <v>32</v>
      </c>
      <c r="F24" s="62"/>
      <c r="G24" s="27" t="s">
        <v>14</v>
      </c>
      <c r="H24" s="62"/>
      <c r="I24" s="65" t="s">
        <v>59</v>
      </c>
      <c r="J24" s="62"/>
      <c r="K24" s="71" t="s">
        <v>10</v>
      </c>
      <c r="L24" s="28">
        <v>2</v>
      </c>
      <c r="N24" s="92"/>
      <c r="O24" s="27" t="s">
        <v>14</v>
      </c>
      <c r="P24" s="92"/>
      <c r="Q24" s="71"/>
      <c r="R24" s="92"/>
      <c r="S24" s="27" t="s">
        <v>14</v>
      </c>
      <c r="T24" s="92"/>
      <c r="U24" s="65" t="s">
        <v>59</v>
      </c>
      <c r="V24" s="62"/>
      <c r="W24" s="71" t="s">
        <v>10</v>
      </c>
      <c r="X24" s="28">
        <v>2</v>
      </c>
      <c r="Y24" s="71"/>
      <c r="Z24" s="28" t="s">
        <v>58</v>
      </c>
      <c r="AB24" s="105"/>
    </row>
    <row r="25" spans="2:28">
      <c r="B25" s="27">
        <v>20</v>
      </c>
      <c r="C25" s="28" t="s">
        <v>19</v>
      </c>
      <c r="D25" s="42" t="str">
        <f t="shared" si="0"/>
        <v>t</v>
      </c>
      <c r="E25" s="27" t="s">
        <v>32</v>
      </c>
      <c r="F25" s="62"/>
      <c r="G25" s="27" t="s">
        <v>14</v>
      </c>
      <c r="H25" s="62"/>
      <c r="I25" s="65" t="s">
        <v>59</v>
      </c>
      <c r="J25" s="62"/>
      <c r="K25" s="71" t="s">
        <v>10</v>
      </c>
      <c r="L25" s="28">
        <v>3</v>
      </c>
      <c r="N25" s="92"/>
      <c r="O25" s="27" t="s">
        <v>14</v>
      </c>
      <c r="P25" s="92"/>
      <c r="Q25" s="71"/>
      <c r="R25" s="92"/>
      <c r="S25" s="27" t="s">
        <v>14</v>
      </c>
      <c r="T25" s="92"/>
      <c r="U25" s="65" t="s">
        <v>59</v>
      </c>
      <c r="V25" s="62"/>
      <c r="W25" s="71" t="s">
        <v>10</v>
      </c>
      <c r="X25" s="28">
        <v>3</v>
      </c>
      <c r="Y25" s="71"/>
      <c r="Z25" s="28" t="s">
        <v>58</v>
      </c>
      <c r="AB25" s="105"/>
    </row>
    <row r="26" spans="2:28">
      <c r="B26" s="27">
        <v>21</v>
      </c>
      <c r="C26" s="28" t="s">
        <v>73</v>
      </c>
      <c r="D26" s="42" t="str">
        <f t="shared" si="0"/>
        <v>u</v>
      </c>
      <c r="E26" s="27" t="s">
        <v>32</v>
      </c>
      <c r="F26" s="62"/>
      <c r="G26" s="27" t="s">
        <v>14</v>
      </c>
      <c r="H26" s="62"/>
      <c r="I26" s="65" t="s">
        <v>59</v>
      </c>
      <c r="J26" s="62"/>
      <c r="K26" s="71" t="s">
        <v>10</v>
      </c>
      <c r="L26" s="28">
        <v>4</v>
      </c>
      <c r="N26" s="92"/>
      <c r="O26" s="27" t="s">
        <v>14</v>
      </c>
      <c r="P26" s="92"/>
      <c r="Q26" s="71"/>
      <c r="R26" s="92"/>
      <c r="S26" s="27" t="s">
        <v>14</v>
      </c>
      <c r="T26" s="92"/>
      <c r="U26" s="65" t="s">
        <v>59</v>
      </c>
      <c r="V26" s="62"/>
      <c r="W26" s="71" t="s">
        <v>10</v>
      </c>
      <c r="X26" s="28">
        <v>4</v>
      </c>
      <c r="Y26" s="71"/>
      <c r="Z26" s="28" t="s">
        <v>58</v>
      </c>
      <c r="AB26" s="105"/>
    </row>
    <row r="27" spans="2:28">
      <c r="B27" s="27">
        <v>22</v>
      </c>
      <c r="C27" s="28" t="s">
        <v>75</v>
      </c>
      <c r="D27" s="42" t="str">
        <f t="shared" si="0"/>
        <v>v</v>
      </c>
      <c r="E27" s="27" t="s">
        <v>32</v>
      </c>
      <c r="F27" s="62"/>
      <c r="G27" s="27" t="s">
        <v>14</v>
      </c>
      <c r="H27" s="62"/>
      <c r="I27" s="65" t="s">
        <v>59</v>
      </c>
      <c r="J27" s="62"/>
      <c r="K27" s="71" t="s">
        <v>10</v>
      </c>
      <c r="L27" s="28">
        <v>5</v>
      </c>
      <c r="N27" s="92"/>
      <c r="O27" s="27" t="s">
        <v>14</v>
      </c>
      <c r="P27" s="92"/>
      <c r="Q27" s="71"/>
      <c r="R27" s="92"/>
      <c r="S27" s="27" t="s">
        <v>14</v>
      </c>
      <c r="T27" s="92"/>
      <c r="U27" s="65" t="s">
        <v>59</v>
      </c>
      <c r="V27" s="62"/>
      <c r="W27" s="71" t="s">
        <v>10</v>
      </c>
      <c r="X27" s="28">
        <v>5</v>
      </c>
      <c r="Y27" s="71"/>
      <c r="Z27" s="28" t="s">
        <v>58</v>
      </c>
      <c r="AB27" s="105"/>
    </row>
    <row r="28" spans="2:28">
      <c r="B28" s="27">
        <v>23</v>
      </c>
      <c r="C28" s="28" t="s">
        <v>54</v>
      </c>
      <c r="D28" s="42" t="str">
        <f t="shared" si="0"/>
        <v>w</v>
      </c>
      <c r="E28" s="27" t="s">
        <v>32</v>
      </c>
      <c r="F28" s="62"/>
      <c r="G28" s="27" t="s">
        <v>14</v>
      </c>
      <c r="H28" s="62"/>
      <c r="I28" s="65" t="s">
        <v>59</v>
      </c>
      <c r="J28" s="62"/>
      <c r="K28" s="71" t="s">
        <v>10</v>
      </c>
      <c r="L28" s="28">
        <v>6</v>
      </c>
      <c r="N28" s="92"/>
      <c r="O28" s="27" t="s">
        <v>14</v>
      </c>
      <c r="P28" s="92"/>
      <c r="Q28" s="71"/>
      <c r="R28" s="92"/>
      <c r="S28" s="27" t="s">
        <v>14</v>
      </c>
      <c r="T28" s="92"/>
      <c r="U28" s="65" t="s">
        <v>59</v>
      </c>
      <c r="V28" s="62"/>
      <c r="W28" s="71" t="s">
        <v>10</v>
      </c>
      <c r="X28" s="28">
        <v>6</v>
      </c>
      <c r="Y28" s="71"/>
      <c r="Z28" s="28" t="s">
        <v>58</v>
      </c>
      <c r="AB28" s="105"/>
    </row>
    <row r="29" spans="2:28">
      <c r="B29" s="27">
        <v>24</v>
      </c>
      <c r="C29" s="28" t="s">
        <v>76</v>
      </c>
      <c r="D29" s="42" t="str">
        <f t="shared" si="0"/>
        <v>x</v>
      </c>
      <c r="E29" s="27" t="s">
        <v>32</v>
      </c>
      <c r="F29" s="62"/>
      <c r="G29" s="27" t="s">
        <v>14</v>
      </c>
      <c r="H29" s="62"/>
      <c r="I29" s="65" t="s">
        <v>59</v>
      </c>
      <c r="J29" s="62"/>
      <c r="K29" s="71" t="s">
        <v>10</v>
      </c>
      <c r="L29" s="28">
        <v>7</v>
      </c>
      <c r="N29" s="92"/>
      <c r="O29" s="27" t="s">
        <v>14</v>
      </c>
      <c r="P29" s="92"/>
      <c r="Q29" s="71"/>
      <c r="R29" s="92"/>
      <c r="S29" s="27" t="s">
        <v>14</v>
      </c>
      <c r="T29" s="92"/>
      <c r="U29" s="65" t="s">
        <v>59</v>
      </c>
      <c r="V29" s="62"/>
      <c r="W29" s="71" t="s">
        <v>10</v>
      </c>
      <c r="X29" s="28">
        <v>7</v>
      </c>
      <c r="Y29" s="71"/>
      <c r="Z29" s="28" t="s">
        <v>58</v>
      </c>
      <c r="AB29" s="105"/>
    </row>
    <row r="30" spans="2:28">
      <c r="B30" s="27">
        <v>25</v>
      </c>
      <c r="C30" s="28" t="s">
        <v>77</v>
      </c>
      <c r="D30" s="42" t="str">
        <f t="shared" si="0"/>
        <v>y</v>
      </c>
      <c r="E30" s="27" t="s">
        <v>32</v>
      </c>
      <c r="F30" s="62"/>
      <c r="G30" s="27" t="s">
        <v>14</v>
      </c>
      <c r="H30" s="62"/>
      <c r="I30" s="65" t="s">
        <v>59</v>
      </c>
      <c r="J30" s="62"/>
      <c r="K30" s="71" t="s">
        <v>10</v>
      </c>
      <c r="L30" s="28">
        <v>8</v>
      </c>
      <c r="N30" s="92"/>
      <c r="O30" s="27" t="s">
        <v>14</v>
      </c>
      <c r="P30" s="92"/>
      <c r="Q30" s="71"/>
      <c r="R30" s="92"/>
      <c r="S30" s="27" t="s">
        <v>14</v>
      </c>
      <c r="T30" s="92"/>
      <c r="U30" s="65" t="s">
        <v>59</v>
      </c>
      <c r="V30" s="62"/>
      <c r="W30" s="71" t="s">
        <v>10</v>
      </c>
      <c r="X30" s="28">
        <v>8</v>
      </c>
      <c r="Y30" s="71"/>
      <c r="Z30" s="28" t="s">
        <v>58</v>
      </c>
      <c r="AB30" s="105"/>
    </row>
    <row r="31" spans="2:28">
      <c r="B31" s="27">
        <v>26</v>
      </c>
      <c r="C31" s="28" t="s">
        <v>3</v>
      </c>
      <c r="D31" s="42" t="str">
        <f t="shared" si="0"/>
        <v>z</v>
      </c>
      <c r="E31" s="27" t="s">
        <v>32</v>
      </c>
      <c r="F31" s="62"/>
      <c r="G31" s="27" t="s">
        <v>14</v>
      </c>
      <c r="H31" s="62"/>
      <c r="I31" s="65" t="s">
        <v>59</v>
      </c>
      <c r="J31" s="62"/>
      <c r="K31" s="71" t="s">
        <v>10</v>
      </c>
      <c r="L31" s="28">
        <v>1</v>
      </c>
      <c r="N31" s="92"/>
      <c r="O31" s="27" t="s">
        <v>14</v>
      </c>
      <c r="P31" s="92"/>
      <c r="Q31" s="71"/>
      <c r="R31" s="92"/>
      <c r="S31" s="27" t="s">
        <v>14</v>
      </c>
      <c r="T31" s="92"/>
      <c r="U31" s="65" t="s">
        <v>59</v>
      </c>
      <c r="V31" s="62"/>
      <c r="W31" s="71" t="s">
        <v>10</v>
      </c>
      <c r="X31" s="28" t="s">
        <v>58</v>
      </c>
      <c r="Y31" s="71"/>
      <c r="Z31" s="28">
        <v>1</v>
      </c>
      <c r="AB31" s="105"/>
    </row>
    <row r="32" spans="2:28">
      <c r="B32" s="27">
        <v>27</v>
      </c>
      <c r="C32" s="28" t="s">
        <v>76</v>
      </c>
      <c r="D32" s="42" t="str">
        <f t="shared" si="0"/>
        <v>x</v>
      </c>
      <c r="E32" s="27" t="s">
        <v>32</v>
      </c>
      <c r="F32" s="62"/>
      <c r="G32" s="27" t="s">
        <v>14</v>
      </c>
      <c r="H32" s="62"/>
      <c r="I32" s="65" t="s">
        <v>59</v>
      </c>
      <c r="J32" s="62"/>
      <c r="K32" s="71" t="s">
        <v>10</v>
      </c>
      <c r="L32" s="28">
        <v>2</v>
      </c>
      <c r="N32" s="92"/>
      <c r="O32" s="27" t="s">
        <v>14</v>
      </c>
      <c r="P32" s="92"/>
      <c r="Q32" s="71"/>
      <c r="R32" s="92"/>
      <c r="S32" s="27" t="s">
        <v>14</v>
      </c>
      <c r="T32" s="92"/>
      <c r="U32" s="65" t="s">
        <v>59</v>
      </c>
      <c r="V32" s="62"/>
      <c r="W32" s="71" t="s">
        <v>10</v>
      </c>
      <c r="X32" s="28" t="s">
        <v>58</v>
      </c>
      <c r="Y32" s="71"/>
      <c r="Z32" s="28">
        <v>2</v>
      </c>
      <c r="AB32" s="105"/>
    </row>
    <row r="33" spans="2:28">
      <c r="B33" s="27">
        <v>28</v>
      </c>
      <c r="C33" s="28" t="s">
        <v>79</v>
      </c>
      <c r="D33" s="42" t="str">
        <f t="shared" si="0"/>
        <v>aa</v>
      </c>
      <c r="E33" s="27" t="s">
        <v>32</v>
      </c>
      <c r="F33" s="62"/>
      <c r="G33" s="27" t="s">
        <v>14</v>
      </c>
      <c r="H33" s="62"/>
      <c r="I33" s="65" t="s">
        <v>59</v>
      </c>
      <c r="J33" s="62"/>
      <c r="K33" s="71" t="s">
        <v>10</v>
      </c>
      <c r="L33" s="28">
        <v>3</v>
      </c>
      <c r="N33" s="92"/>
      <c r="O33" s="27" t="s">
        <v>14</v>
      </c>
      <c r="P33" s="92"/>
      <c r="Q33" s="71"/>
      <c r="R33" s="92"/>
      <c r="S33" s="27" t="s">
        <v>14</v>
      </c>
      <c r="T33" s="92"/>
      <c r="U33" s="65" t="s">
        <v>59</v>
      </c>
      <c r="V33" s="62"/>
      <c r="W33" s="71" t="s">
        <v>10</v>
      </c>
      <c r="X33" s="28" t="s">
        <v>58</v>
      </c>
      <c r="Y33" s="71"/>
      <c r="Z33" s="28">
        <v>3</v>
      </c>
      <c r="AB33" s="105"/>
    </row>
    <row r="34" spans="2:28">
      <c r="B34" s="27">
        <v>29</v>
      </c>
      <c r="C34" s="28" t="s">
        <v>80</v>
      </c>
      <c r="D34" s="42" t="str">
        <f t="shared" si="0"/>
        <v>ab</v>
      </c>
      <c r="E34" s="27" t="s">
        <v>32</v>
      </c>
      <c r="F34" s="62"/>
      <c r="G34" s="27" t="s">
        <v>14</v>
      </c>
      <c r="H34" s="62"/>
      <c r="I34" s="65" t="s">
        <v>59</v>
      </c>
      <c r="J34" s="62"/>
      <c r="K34" s="71" t="s">
        <v>10</v>
      </c>
      <c r="L34" s="28">
        <v>4</v>
      </c>
      <c r="N34" s="92"/>
      <c r="O34" s="27" t="s">
        <v>14</v>
      </c>
      <c r="P34" s="92"/>
      <c r="Q34" s="71"/>
      <c r="R34" s="92"/>
      <c r="S34" s="27" t="s">
        <v>14</v>
      </c>
      <c r="T34" s="92"/>
      <c r="U34" s="65" t="s">
        <v>59</v>
      </c>
      <c r="V34" s="62"/>
      <c r="W34" s="71" t="s">
        <v>10</v>
      </c>
      <c r="X34" s="28" t="s">
        <v>58</v>
      </c>
      <c r="Y34" s="71"/>
      <c r="Z34" s="28">
        <v>4</v>
      </c>
      <c r="AB34" s="105"/>
    </row>
    <row r="35" spans="2:28">
      <c r="B35" s="27">
        <v>30</v>
      </c>
      <c r="C35" s="28" t="s">
        <v>81</v>
      </c>
      <c r="D35" s="42" t="str">
        <f t="shared" si="0"/>
        <v>ac</v>
      </c>
      <c r="E35" s="27" t="s">
        <v>32</v>
      </c>
      <c r="F35" s="62"/>
      <c r="G35" s="27" t="s">
        <v>14</v>
      </c>
      <c r="H35" s="62"/>
      <c r="I35" s="65" t="s">
        <v>59</v>
      </c>
      <c r="J35" s="62"/>
      <c r="K35" s="71" t="s">
        <v>10</v>
      </c>
      <c r="L35" s="28">
        <v>5</v>
      </c>
      <c r="N35" s="92"/>
      <c r="O35" s="27" t="s">
        <v>14</v>
      </c>
      <c r="P35" s="92"/>
      <c r="Q35" s="71"/>
      <c r="R35" s="92"/>
      <c r="S35" s="27" t="s">
        <v>14</v>
      </c>
      <c r="T35" s="92"/>
      <c r="U35" s="65" t="s">
        <v>59</v>
      </c>
      <c r="V35" s="62"/>
      <c r="W35" s="71" t="s">
        <v>10</v>
      </c>
      <c r="X35" s="28" t="s">
        <v>58</v>
      </c>
      <c r="Y35" s="71"/>
      <c r="Z35" s="28">
        <v>5</v>
      </c>
      <c r="AB35" s="105"/>
    </row>
    <row r="36" spans="2:28">
      <c r="B36" s="27">
        <v>31</v>
      </c>
      <c r="C36" s="28" t="s">
        <v>82</v>
      </c>
      <c r="D36" s="42" t="str">
        <f t="shared" si="0"/>
        <v>ad</v>
      </c>
      <c r="E36" s="27" t="s">
        <v>32</v>
      </c>
      <c r="F36" s="62"/>
      <c r="G36" s="27" t="s">
        <v>14</v>
      </c>
      <c r="H36" s="62"/>
      <c r="I36" s="65" t="s">
        <v>59</v>
      </c>
      <c r="J36" s="62"/>
      <c r="K36" s="71" t="s">
        <v>10</v>
      </c>
      <c r="L36" s="28">
        <v>6</v>
      </c>
      <c r="N36" s="92"/>
      <c r="O36" s="27" t="s">
        <v>14</v>
      </c>
      <c r="P36" s="92"/>
      <c r="Q36" s="71"/>
      <c r="R36" s="92"/>
      <c r="S36" s="27" t="s">
        <v>14</v>
      </c>
      <c r="T36" s="92"/>
      <c r="U36" s="65" t="s">
        <v>59</v>
      </c>
      <c r="V36" s="62"/>
      <c r="W36" s="71" t="s">
        <v>10</v>
      </c>
      <c r="X36" s="28" t="s">
        <v>58</v>
      </c>
      <c r="Y36" s="71"/>
      <c r="Z36" s="28">
        <v>6</v>
      </c>
      <c r="AB36" s="105"/>
    </row>
    <row r="37" spans="2:28">
      <c r="B37" s="27">
        <v>32</v>
      </c>
      <c r="C37" s="28" t="s">
        <v>83</v>
      </c>
      <c r="D37" s="42" t="str">
        <f t="shared" si="0"/>
        <v>ae</v>
      </c>
      <c r="E37" s="27" t="s">
        <v>32</v>
      </c>
      <c r="F37" s="62"/>
      <c r="G37" s="27" t="s">
        <v>14</v>
      </c>
      <c r="H37" s="62"/>
      <c r="I37" s="65" t="s">
        <v>59</v>
      </c>
      <c r="J37" s="62"/>
      <c r="K37" s="71" t="s">
        <v>10</v>
      </c>
      <c r="L37" s="28">
        <v>7</v>
      </c>
      <c r="N37" s="92"/>
      <c r="O37" s="27" t="s">
        <v>14</v>
      </c>
      <c r="P37" s="92"/>
      <c r="Q37" s="71"/>
      <c r="R37" s="92"/>
      <c r="S37" s="27" t="s">
        <v>14</v>
      </c>
      <c r="T37" s="92"/>
      <c r="U37" s="65" t="s">
        <v>59</v>
      </c>
      <c r="V37" s="62"/>
      <c r="W37" s="71" t="s">
        <v>10</v>
      </c>
      <c r="X37" s="28" t="s">
        <v>58</v>
      </c>
      <c r="Y37" s="71"/>
      <c r="Z37" s="28">
        <v>7</v>
      </c>
      <c r="AB37" s="105"/>
    </row>
    <row r="38" spans="2:28">
      <c r="B38" s="27">
        <v>33</v>
      </c>
      <c r="C38" s="28" t="s">
        <v>84</v>
      </c>
      <c r="D38" s="42" t="str">
        <f t="shared" si="0"/>
        <v>af</v>
      </c>
      <c r="E38" s="27" t="s">
        <v>32</v>
      </c>
      <c r="F38" s="62"/>
      <c r="G38" s="27" t="s">
        <v>14</v>
      </c>
      <c r="H38" s="62"/>
      <c r="I38" s="65" t="s">
        <v>59</v>
      </c>
      <c r="J38" s="62"/>
      <c r="K38" s="71" t="s">
        <v>10</v>
      </c>
      <c r="L38" s="28">
        <v>8</v>
      </c>
      <c r="N38" s="92"/>
      <c r="O38" s="27" t="s">
        <v>14</v>
      </c>
      <c r="P38" s="92"/>
      <c r="Q38" s="71"/>
      <c r="R38" s="92"/>
      <c r="S38" s="27" t="s">
        <v>14</v>
      </c>
      <c r="T38" s="92"/>
      <c r="U38" s="65" t="s">
        <v>59</v>
      </c>
      <c r="V38" s="62"/>
      <c r="W38" s="71" t="s">
        <v>10</v>
      </c>
      <c r="X38" s="28" t="s">
        <v>58</v>
      </c>
      <c r="Y38" s="71"/>
      <c r="Z38" s="28">
        <v>8</v>
      </c>
      <c r="AB38" s="105"/>
    </row>
    <row r="39" spans="2:28">
      <c r="B39" s="27">
        <v>34</v>
      </c>
      <c r="C39" s="40" t="s">
        <v>122</v>
      </c>
      <c r="D39" s="42"/>
      <c r="E39" s="27" t="s">
        <v>32</v>
      </c>
      <c r="F39" s="54"/>
      <c r="G39" s="27" t="s">
        <v>14</v>
      </c>
      <c r="H39" s="54"/>
      <c r="I39" s="65" t="s">
        <v>59</v>
      </c>
      <c r="J39" s="54">
        <v>0</v>
      </c>
      <c r="K39" s="71" t="s">
        <v>10</v>
      </c>
      <c r="L39" s="53" t="str">
        <f>IF(OR(F39="",H39=""),"",(H39+IF(F39&gt;H39,1,0)-F39-J39)*24)</f>
        <v/>
      </c>
      <c r="N39" s="87">
        <f>$N$6</f>
        <v>0</v>
      </c>
      <c r="O39" s="23" t="s">
        <v>14</v>
      </c>
      <c r="P39" s="87">
        <f>$P$6</f>
        <v>0</v>
      </c>
      <c r="R39" s="95" t="str">
        <f t="shared" ref="R39:R47" si="8">IF(F39="","",IF(F39&lt;N39,N39,IF(F39&gt;=P39,"",F39)))</f>
        <v/>
      </c>
      <c r="S39" s="23" t="s">
        <v>14</v>
      </c>
      <c r="T39" s="95" t="str">
        <f t="shared" ref="T39:T47" si="9">IF(H39="","",IF(H39&gt;F39,IF(H39&lt;P39,H39,P39),P39))</f>
        <v/>
      </c>
      <c r="U39" s="101" t="s">
        <v>59</v>
      </c>
      <c r="V39" s="54">
        <v>0</v>
      </c>
      <c r="W39" s="22" t="s">
        <v>10</v>
      </c>
      <c r="X39" s="53" t="str">
        <f>IF(R39="","",IF((T39+IF(R39&gt;T39,1,0)-R39-V39)*24=0,"",(T39+IF(R39&gt;T39,1,0)-R39-V39)*24))</f>
        <v/>
      </c>
      <c r="Z39" s="53" t="str">
        <f t="shared" ref="Z39:Z47" si="10">IF(X39="",L39,IF(OR(L39-X39=0,L39-X39&lt;0),"-",L39-X39))</f>
        <v/>
      </c>
      <c r="AB39" s="105"/>
    </row>
    <row r="40" spans="2:28">
      <c r="B40" s="27"/>
      <c r="C40" s="38" t="s">
        <v>58</v>
      </c>
      <c r="D40" s="42"/>
      <c r="E40" s="27" t="s">
        <v>32</v>
      </c>
      <c r="F40" s="54"/>
      <c r="G40" s="27" t="s">
        <v>14</v>
      </c>
      <c r="H40" s="54"/>
      <c r="I40" s="65" t="s">
        <v>59</v>
      </c>
      <c r="J40" s="54">
        <v>0</v>
      </c>
      <c r="K40" s="71" t="s">
        <v>10</v>
      </c>
      <c r="L40" s="53" t="str">
        <f>IF(OR(F40="",H40=""),"",(H40+IF(F40&gt;H40,1,0)-F40-J40)*24)</f>
        <v/>
      </c>
      <c r="N40" s="87">
        <f>$N$6</f>
        <v>0</v>
      </c>
      <c r="O40" s="23" t="s">
        <v>14</v>
      </c>
      <c r="P40" s="87">
        <f>$P$6</f>
        <v>0</v>
      </c>
      <c r="R40" s="95" t="str">
        <f t="shared" si="8"/>
        <v/>
      </c>
      <c r="S40" s="23" t="s">
        <v>14</v>
      </c>
      <c r="T40" s="95" t="str">
        <f t="shared" si="9"/>
        <v/>
      </c>
      <c r="U40" s="101" t="s">
        <v>59</v>
      </c>
      <c r="V40" s="54">
        <v>0</v>
      </c>
      <c r="W40" s="22" t="s">
        <v>10</v>
      </c>
      <c r="X40" s="53" t="str">
        <f>IF(R40="","",IF((T40+IF(R40&gt;T40,1,0)-R40-V40)*24=0,"",(T40+IF(R40&gt;T40,1,0)-R40-V40)*24))</f>
        <v/>
      </c>
      <c r="Z40" s="53" t="str">
        <f t="shared" si="10"/>
        <v/>
      </c>
      <c r="AB40" s="105"/>
    </row>
    <row r="41" spans="2:28">
      <c r="B41" s="27"/>
      <c r="C41" s="39" t="s">
        <v>58</v>
      </c>
      <c r="D41" s="42" t="str">
        <f>C39</f>
        <v>ag</v>
      </c>
      <c r="E41" s="27" t="s">
        <v>32</v>
      </c>
      <c r="F41" s="54" t="s">
        <v>58</v>
      </c>
      <c r="G41" s="27" t="s">
        <v>14</v>
      </c>
      <c r="H41" s="54" t="s">
        <v>58</v>
      </c>
      <c r="I41" s="65" t="s">
        <v>59</v>
      </c>
      <c r="J41" s="54" t="s">
        <v>58</v>
      </c>
      <c r="K41" s="71" t="s">
        <v>10</v>
      </c>
      <c r="L41" s="53" t="str">
        <f>IF(OR(L39="",L40=""),"",L39+L40)</f>
        <v/>
      </c>
      <c r="N41" s="87" t="s">
        <v>58</v>
      </c>
      <c r="O41" s="23" t="s">
        <v>14</v>
      </c>
      <c r="P41" s="87" t="s">
        <v>58</v>
      </c>
      <c r="R41" s="95" t="str">
        <f t="shared" si="8"/>
        <v/>
      </c>
      <c r="S41" s="23" t="s">
        <v>14</v>
      </c>
      <c r="T41" s="95" t="str">
        <f t="shared" si="9"/>
        <v>-</v>
      </c>
      <c r="U41" s="101" t="s">
        <v>59</v>
      </c>
      <c r="V41" s="54" t="s">
        <v>58</v>
      </c>
      <c r="W41" s="22" t="s">
        <v>10</v>
      </c>
      <c r="X41" s="53" t="str">
        <f>IF(OR(X39="",X40=""),"",X39+X40)</f>
        <v/>
      </c>
      <c r="Z41" s="53" t="str">
        <f t="shared" si="10"/>
        <v/>
      </c>
      <c r="AB41" s="105" t="s">
        <v>6</v>
      </c>
    </row>
    <row r="42" spans="2:28">
      <c r="B42" s="27"/>
      <c r="C42" s="40" t="s">
        <v>67</v>
      </c>
      <c r="D42" s="42"/>
      <c r="E42" s="27" t="s">
        <v>32</v>
      </c>
      <c r="F42" s="54"/>
      <c r="G42" s="27" t="s">
        <v>14</v>
      </c>
      <c r="H42" s="54"/>
      <c r="I42" s="65" t="s">
        <v>59</v>
      </c>
      <c r="J42" s="54">
        <v>0</v>
      </c>
      <c r="K42" s="71" t="s">
        <v>10</v>
      </c>
      <c r="L42" s="53" t="str">
        <f>IF(OR(F42="",H42=""),"",(H42+IF(F42&gt;H42,1,0)-F42-J42)*24)</f>
        <v/>
      </c>
      <c r="N42" s="87">
        <f>$N$6</f>
        <v>0</v>
      </c>
      <c r="O42" s="23" t="s">
        <v>14</v>
      </c>
      <c r="P42" s="87">
        <f>$P$6</f>
        <v>0</v>
      </c>
      <c r="R42" s="95" t="str">
        <f t="shared" si="8"/>
        <v/>
      </c>
      <c r="S42" s="23" t="s">
        <v>14</v>
      </c>
      <c r="T42" s="95" t="str">
        <f t="shared" si="9"/>
        <v/>
      </c>
      <c r="U42" s="101" t="s">
        <v>59</v>
      </c>
      <c r="V42" s="54">
        <v>0</v>
      </c>
      <c r="W42" s="22" t="s">
        <v>10</v>
      </c>
      <c r="X42" s="53" t="str">
        <f>IF(R42="","",IF((T42+IF(R42&gt;T42,1,0)-R42-V42)*24=0,"",(T42+IF(R42&gt;T42,1,0)-R42-V42)*24))</f>
        <v/>
      </c>
      <c r="Z42" s="53" t="str">
        <f t="shared" si="10"/>
        <v/>
      </c>
      <c r="AB42" s="105"/>
    </row>
    <row r="43" spans="2:28">
      <c r="B43" s="27">
        <v>35</v>
      </c>
      <c r="C43" s="38" t="s">
        <v>58</v>
      </c>
      <c r="D43" s="42"/>
      <c r="E43" s="27" t="s">
        <v>32</v>
      </c>
      <c r="F43" s="54"/>
      <c r="G43" s="27" t="s">
        <v>14</v>
      </c>
      <c r="H43" s="54"/>
      <c r="I43" s="65" t="s">
        <v>59</v>
      </c>
      <c r="J43" s="54">
        <v>0</v>
      </c>
      <c r="K43" s="71" t="s">
        <v>10</v>
      </c>
      <c r="L43" s="53" t="str">
        <f>IF(OR(F43="",H43=""),"",(H43+IF(F43&gt;H43,1,0)-F43-J43)*24)</f>
        <v/>
      </c>
      <c r="N43" s="87">
        <f>$N$6</f>
        <v>0</v>
      </c>
      <c r="O43" s="23" t="s">
        <v>14</v>
      </c>
      <c r="P43" s="87">
        <f>$P$6</f>
        <v>0</v>
      </c>
      <c r="R43" s="95" t="str">
        <f t="shared" si="8"/>
        <v/>
      </c>
      <c r="S43" s="23" t="s">
        <v>14</v>
      </c>
      <c r="T43" s="95" t="str">
        <f t="shared" si="9"/>
        <v/>
      </c>
      <c r="U43" s="101" t="s">
        <v>59</v>
      </c>
      <c r="V43" s="54">
        <v>0</v>
      </c>
      <c r="W43" s="22" t="s">
        <v>10</v>
      </c>
      <c r="X43" s="53" t="str">
        <f>IF(R43="","",IF((T43+IF(R43&gt;T43,1,0)-R43-V43)*24=0,"",(T43+IF(R43&gt;T43,1,0)-R43-V43)*24))</f>
        <v/>
      </c>
      <c r="Z43" s="53" t="str">
        <f t="shared" si="10"/>
        <v/>
      </c>
      <c r="AB43" s="105"/>
    </row>
    <row r="44" spans="2:28">
      <c r="B44" s="27"/>
      <c r="C44" s="39" t="s">
        <v>58</v>
      </c>
      <c r="D44" s="42" t="str">
        <f>C42</f>
        <v>ah</v>
      </c>
      <c r="E44" s="27" t="s">
        <v>32</v>
      </c>
      <c r="F44" s="54" t="s">
        <v>58</v>
      </c>
      <c r="G44" s="27" t="s">
        <v>14</v>
      </c>
      <c r="H44" s="54" t="s">
        <v>58</v>
      </c>
      <c r="I44" s="65" t="s">
        <v>59</v>
      </c>
      <c r="J44" s="54" t="s">
        <v>58</v>
      </c>
      <c r="K44" s="71" t="s">
        <v>10</v>
      </c>
      <c r="L44" s="53" t="str">
        <f>IF(OR(L42="",L43=""),"",L42+L43)</f>
        <v/>
      </c>
      <c r="N44" s="87" t="s">
        <v>58</v>
      </c>
      <c r="O44" s="23" t="s">
        <v>14</v>
      </c>
      <c r="P44" s="87" t="s">
        <v>58</v>
      </c>
      <c r="R44" s="95" t="str">
        <f t="shared" si="8"/>
        <v/>
      </c>
      <c r="S44" s="23" t="s">
        <v>14</v>
      </c>
      <c r="T44" s="95" t="str">
        <f t="shared" si="9"/>
        <v>-</v>
      </c>
      <c r="U44" s="101" t="s">
        <v>59</v>
      </c>
      <c r="V44" s="54" t="s">
        <v>58</v>
      </c>
      <c r="W44" s="22" t="s">
        <v>10</v>
      </c>
      <c r="X44" s="53" t="str">
        <f>IF(OR(X42="",X43=""),"",X42+X43)</f>
        <v/>
      </c>
      <c r="Z44" s="53" t="str">
        <f t="shared" si="10"/>
        <v/>
      </c>
      <c r="AB44" s="105" t="s">
        <v>170</v>
      </c>
    </row>
    <row r="45" spans="2:28">
      <c r="B45" s="27"/>
      <c r="C45" s="40" t="s">
        <v>165</v>
      </c>
      <c r="D45" s="42"/>
      <c r="E45" s="27" t="s">
        <v>32</v>
      </c>
      <c r="F45" s="54"/>
      <c r="G45" s="27" t="s">
        <v>14</v>
      </c>
      <c r="H45" s="54"/>
      <c r="I45" s="65" t="s">
        <v>59</v>
      </c>
      <c r="J45" s="54">
        <v>0</v>
      </c>
      <c r="K45" s="71" t="s">
        <v>10</v>
      </c>
      <c r="L45" s="53" t="str">
        <f>IF(OR(F45="",H45=""),"",(H45+IF(F45&gt;H45,1,0)-F45-J45)*24)</f>
        <v/>
      </c>
      <c r="N45" s="87">
        <f>$N$6</f>
        <v>0</v>
      </c>
      <c r="O45" s="23" t="s">
        <v>14</v>
      </c>
      <c r="P45" s="87">
        <f>$P$6</f>
        <v>0</v>
      </c>
      <c r="R45" s="95" t="str">
        <f t="shared" si="8"/>
        <v/>
      </c>
      <c r="S45" s="23" t="s">
        <v>14</v>
      </c>
      <c r="T45" s="95" t="str">
        <f t="shared" si="9"/>
        <v/>
      </c>
      <c r="U45" s="101" t="s">
        <v>59</v>
      </c>
      <c r="V45" s="54">
        <v>0</v>
      </c>
      <c r="W45" s="22" t="s">
        <v>10</v>
      </c>
      <c r="X45" s="53" t="str">
        <f>IF(R45="","",IF((T45+IF(R45&gt;T45,1,0)-R45-V45)*24=0,"",(T45+IF(R45&gt;T45,1,0)-R45-V45)*24))</f>
        <v/>
      </c>
      <c r="Z45" s="53" t="str">
        <f t="shared" si="10"/>
        <v/>
      </c>
      <c r="AB45" s="105"/>
    </row>
    <row r="46" spans="2:28">
      <c r="B46" s="27">
        <v>36</v>
      </c>
      <c r="C46" s="38" t="s">
        <v>58</v>
      </c>
      <c r="D46" s="42"/>
      <c r="E46" s="27" t="s">
        <v>32</v>
      </c>
      <c r="F46" s="54"/>
      <c r="G46" s="27" t="s">
        <v>14</v>
      </c>
      <c r="H46" s="54"/>
      <c r="I46" s="65" t="s">
        <v>59</v>
      </c>
      <c r="J46" s="54">
        <v>0</v>
      </c>
      <c r="K46" s="71" t="s">
        <v>10</v>
      </c>
      <c r="L46" s="53" t="str">
        <f>IF(OR(F46="",H46=""),"",(H46+IF(F46&gt;H46,1,0)-F46-J46)*24)</f>
        <v/>
      </c>
      <c r="N46" s="87">
        <f>$N$6</f>
        <v>0</v>
      </c>
      <c r="O46" s="23" t="s">
        <v>14</v>
      </c>
      <c r="P46" s="87">
        <f>$P$6</f>
        <v>0</v>
      </c>
      <c r="R46" s="95" t="str">
        <f t="shared" si="8"/>
        <v/>
      </c>
      <c r="S46" s="23" t="s">
        <v>14</v>
      </c>
      <c r="T46" s="95" t="str">
        <f t="shared" si="9"/>
        <v/>
      </c>
      <c r="U46" s="101" t="s">
        <v>59</v>
      </c>
      <c r="V46" s="54">
        <v>0</v>
      </c>
      <c r="W46" s="22" t="s">
        <v>10</v>
      </c>
      <c r="X46" s="53" t="str">
        <f>IF(R46="","",IF((T46+IF(R46&gt;T46,1,0)-R46-V46)*24=0,"",(T46+IF(R46&gt;T46,1,0)-R46-V46)*24))</f>
        <v/>
      </c>
      <c r="Z46" s="53" t="str">
        <f t="shared" si="10"/>
        <v/>
      </c>
      <c r="AB46" s="105"/>
    </row>
    <row r="47" spans="2:28">
      <c r="B47" s="27"/>
      <c r="C47" s="39" t="s">
        <v>58</v>
      </c>
      <c r="D47" s="42" t="str">
        <f>C45</f>
        <v>ai</v>
      </c>
      <c r="E47" s="27" t="s">
        <v>32</v>
      </c>
      <c r="F47" s="54" t="s">
        <v>58</v>
      </c>
      <c r="G47" s="27" t="s">
        <v>14</v>
      </c>
      <c r="H47" s="54" t="s">
        <v>58</v>
      </c>
      <c r="I47" s="65" t="s">
        <v>59</v>
      </c>
      <c r="J47" s="54" t="s">
        <v>58</v>
      </c>
      <c r="K47" s="71" t="s">
        <v>10</v>
      </c>
      <c r="L47" s="53" t="str">
        <f>IF(OR(L45="",L46=""),"",L45+L46)</f>
        <v/>
      </c>
      <c r="N47" s="87" t="s">
        <v>58</v>
      </c>
      <c r="O47" s="23" t="s">
        <v>14</v>
      </c>
      <c r="P47" s="87" t="s">
        <v>58</v>
      </c>
      <c r="R47" s="95" t="str">
        <f t="shared" si="8"/>
        <v/>
      </c>
      <c r="S47" s="23" t="s">
        <v>14</v>
      </c>
      <c r="T47" s="95" t="str">
        <f t="shared" si="9"/>
        <v>-</v>
      </c>
      <c r="U47" s="101" t="s">
        <v>59</v>
      </c>
      <c r="V47" s="54" t="s">
        <v>58</v>
      </c>
      <c r="W47" s="22" t="s">
        <v>10</v>
      </c>
      <c r="X47" s="53" t="str">
        <f>IF(OR(X45="",X46=""),"",X45+X46)</f>
        <v/>
      </c>
      <c r="Z47" s="53" t="str">
        <f t="shared" si="10"/>
        <v/>
      </c>
      <c r="AB47" s="105" t="s">
        <v>170</v>
      </c>
    </row>
    <row r="49" spans="3:4">
      <c r="C49" s="25" t="s">
        <v>112</v>
      </c>
      <c r="D49" s="25"/>
    </row>
    <row r="50" spans="3:4">
      <c r="C50" s="25" t="s">
        <v>173</v>
      </c>
      <c r="D50" s="25"/>
    </row>
    <row r="51" spans="3:4">
      <c r="C51" s="25" t="s">
        <v>171</v>
      </c>
      <c r="D51" s="25"/>
    </row>
    <row r="52" spans="3:4">
      <c r="C52" s="25" t="s">
        <v>172</v>
      </c>
      <c r="D52" s="25"/>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BM132"/>
  <sheetViews>
    <sheetView showGridLines="0" view="pageBreakPreview" zoomScale="55" zoomScaleNormal="55" zoomScaleSheetLayoutView="55" workbookViewId="0">
      <pane xSplit="2" ySplit="20" topLeftCell="C21" activePane="bottomRight" state="frozen"/>
      <selection pane="topRight"/>
      <selection pane="bottomLeft"/>
      <selection pane="bottomRight" activeCell="H16" sqref="H16:H20"/>
    </sheetView>
  </sheetViews>
  <sheetFormatPr defaultColWidth="4.5" defaultRowHeight="14.25"/>
  <cols>
    <col min="1" max="1" width="0.875" style="110" customWidth="1"/>
    <col min="2" max="5" width="5.75" style="110" customWidth="1"/>
    <col min="6" max="7" width="5.75" style="110" hidden="1" customWidth="1"/>
    <col min="8" max="60" width="5.75" style="110" customWidth="1"/>
    <col min="61" max="61" width="1.125" style="110" customWidth="1"/>
    <col min="62" max="16384" width="4.5" style="110"/>
  </cols>
  <sheetData>
    <row r="1" spans="2:65" s="111" customFormat="1" ht="20.25" customHeight="1">
      <c r="C1" s="114" t="s">
        <v>215</v>
      </c>
      <c r="D1" s="114"/>
      <c r="E1" s="114"/>
      <c r="F1" s="114"/>
      <c r="G1" s="114"/>
      <c r="H1" s="114"/>
      <c r="K1" s="174" t="s">
        <v>2</v>
      </c>
      <c r="N1" s="114"/>
      <c r="O1" s="114"/>
      <c r="P1" s="114"/>
      <c r="Q1" s="114"/>
      <c r="R1" s="114"/>
      <c r="S1" s="114"/>
      <c r="T1" s="114"/>
      <c r="U1" s="114"/>
      <c r="AQ1" s="201" t="s">
        <v>22</v>
      </c>
      <c r="AR1" s="327" t="s">
        <v>181</v>
      </c>
      <c r="AS1" s="328"/>
      <c r="AT1" s="328"/>
      <c r="AU1" s="328"/>
      <c r="AV1" s="328"/>
      <c r="AW1" s="328"/>
      <c r="AX1" s="328"/>
      <c r="AY1" s="328"/>
      <c r="AZ1" s="328"/>
      <c r="BA1" s="328"/>
      <c r="BB1" s="328"/>
      <c r="BC1" s="328"/>
      <c r="BD1" s="328"/>
      <c r="BE1" s="328"/>
      <c r="BF1" s="328"/>
      <c r="BG1" s="328"/>
      <c r="BH1" s="201" t="s">
        <v>10</v>
      </c>
    </row>
    <row r="2" spans="2:65" s="112" customFormat="1" ht="20.25" customHeight="1">
      <c r="H2" s="174"/>
      <c r="K2" s="174"/>
      <c r="L2" s="174"/>
      <c r="N2" s="201"/>
      <c r="O2" s="201"/>
      <c r="P2" s="201"/>
      <c r="Q2" s="201"/>
      <c r="R2" s="201"/>
      <c r="S2" s="201"/>
      <c r="T2" s="201"/>
      <c r="U2" s="201"/>
      <c r="Z2" s="201" t="s">
        <v>42</v>
      </c>
      <c r="AA2" s="294"/>
      <c r="AB2" s="294"/>
      <c r="AC2" s="201" t="s">
        <v>38</v>
      </c>
      <c r="AD2" s="296" t="str">
        <f>IF(AA2=0,"",YEAR(DATE(2018+AA2,1,1)))</f>
        <v/>
      </c>
      <c r="AE2" s="296"/>
      <c r="AF2" s="112" t="s">
        <v>33</v>
      </c>
      <c r="AG2" s="112" t="s">
        <v>8</v>
      </c>
      <c r="AH2" s="294"/>
      <c r="AI2" s="294"/>
      <c r="AJ2" s="112" t="s">
        <v>49</v>
      </c>
      <c r="AQ2" s="201" t="s">
        <v>53</v>
      </c>
      <c r="AR2" s="294"/>
      <c r="AS2" s="294"/>
      <c r="AT2" s="294"/>
      <c r="AU2" s="294"/>
      <c r="AV2" s="294"/>
      <c r="AW2" s="294"/>
      <c r="AX2" s="294"/>
      <c r="AY2" s="294"/>
      <c r="AZ2" s="294"/>
      <c r="BA2" s="294"/>
      <c r="BB2" s="294"/>
      <c r="BC2" s="294"/>
      <c r="BD2" s="294"/>
      <c r="BE2" s="294"/>
      <c r="BF2" s="294"/>
      <c r="BG2" s="294"/>
      <c r="BH2" s="201" t="s">
        <v>10</v>
      </c>
      <c r="BI2" s="201"/>
      <c r="BJ2" s="201"/>
      <c r="BK2" s="201"/>
    </row>
    <row r="3" spans="2:65" s="112" customFormat="1" ht="20.25" customHeight="1">
      <c r="H3" s="174"/>
      <c r="K3" s="174"/>
      <c r="M3" s="201"/>
      <c r="N3" s="201"/>
      <c r="O3" s="201"/>
      <c r="P3" s="201"/>
      <c r="Q3" s="201"/>
      <c r="R3" s="201"/>
      <c r="S3" s="201"/>
      <c r="AA3" s="295"/>
      <c r="AB3" s="295"/>
      <c r="AC3" s="295"/>
      <c r="AD3" s="319"/>
      <c r="AE3" s="295"/>
      <c r="BB3" s="365" t="s">
        <v>43</v>
      </c>
      <c r="BC3" s="378"/>
      <c r="BD3" s="384"/>
      <c r="BE3" s="384"/>
      <c r="BF3" s="398"/>
      <c r="BG3" s="201"/>
      <c r="BH3" s="201"/>
    </row>
    <row r="4" spans="2:65" s="112" customFormat="1" ht="20.25" customHeight="1">
      <c r="H4" s="174"/>
      <c r="K4" s="174"/>
      <c r="M4" s="201"/>
      <c r="N4" s="201"/>
      <c r="O4" s="201"/>
      <c r="P4" s="201"/>
      <c r="Q4" s="201"/>
      <c r="R4" s="201"/>
      <c r="S4" s="201"/>
      <c r="AA4" s="295"/>
      <c r="AB4" s="295"/>
      <c r="AC4" s="295"/>
      <c r="AD4" s="319"/>
      <c r="AE4" s="295"/>
      <c r="BB4" s="365" t="s">
        <v>46</v>
      </c>
      <c r="BC4" s="378"/>
      <c r="BD4" s="384"/>
      <c r="BE4" s="384"/>
      <c r="BF4" s="398"/>
      <c r="BG4" s="201"/>
    </row>
    <row r="5" spans="2:65" s="112" customFormat="1" ht="5.0999999999999996" customHeight="1">
      <c r="H5" s="174"/>
      <c r="K5" s="174"/>
      <c r="M5" s="201"/>
      <c r="N5" s="201"/>
      <c r="O5" s="201"/>
      <c r="P5" s="201"/>
      <c r="Q5" s="201"/>
      <c r="R5" s="201"/>
      <c r="S5" s="201"/>
      <c r="AA5" s="296"/>
      <c r="AB5" s="296"/>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250"/>
      <c r="BG5" s="250"/>
    </row>
    <row r="6" spans="2:65" s="112" customFormat="1" ht="21" customHeight="1">
      <c r="B6" s="114"/>
      <c r="C6" s="111"/>
      <c r="D6" s="111"/>
      <c r="E6" s="111"/>
      <c r="F6" s="111"/>
      <c r="G6" s="111"/>
      <c r="H6" s="111"/>
      <c r="I6" s="175"/>
      <c r="J6" s="175"/>
      <c r="K6" s="175"/>
      <c r="L6" s="132"/>
      <c r="M6" s="175"/>
      <c r="N6" s="175"/>
      <c r="O6" s="175"/>
      <c r="AH6" s="111"/>
      <c r="AI6" s="111"/>
      <c r="AJ6" s="111"/>
      <c r="AK6" s="111"/>
      <c r="AL6" s="111"/>
      <c r="AM6" s="111" t="s">
        <v>174</v>
      </c>
      <c r="AN6" s="111"/>
      <c r="AO6" s="111"/>
      <c r="AP6" s="111"/>
      <c r="AQ6" s="111"/>
      <c r="AR6" s="111"/>
      <c r="AS6" s="111"/>
      <c r="AU6" s="330"/>
      <c r="AV6" s="330"/>
      <c r="AW6" s="331"/>
      <c r="AX6" s="111"/>
      <c r="AY6" s="333">
        <v>40</v>
      </c>
      <c r="AZ6" s="338"/>
      <c r="BA6" s="331" t="s">
        <v>45</v>
      </c>
      <c r="BB6" s="111"/>
      <c r="BC6" s="333">
        <v>160</v>
      </c>
      <c r="BD6" s="338"/>
      <c r="BE6" s="331" t="s">
        <v>50</v>
      </c>
      <c r="BF6" s="111"/>
      <c r="BG6" s="250"/>
    </row>
    <row r="7" spans="2:65" s="112" customFormat="1" ht="5.0999999999999996" customHeight="1">
      <c r="B7" s="114"/>
      <c r="C7" s="131"/>
      <c r="D7" s="131"/>
      <c r="E7" s="131"/>
      <c r="F7" s="131"/>
      <c r="G7" s="131"/>
      <c r="H7" s="175"/>
      <c r="I7" s="175"/>
      <c r="J7" s="175"/>
      <c r="K7" s="175"/>
      <c r="L7" s="175"/>
      <c r="M7" s="175"/>
      <c r="N7" s="175"/>
      <c r="O7" s="175"/>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250"/>
      <c r="BG7" s="250"/>
    </row>
    <row r="8" spans="2:65" s="112" customFormat="1" ht="21" customHeight="1">
      <c r="B8" s="115"/>
      <c r="C8" s="132"/>
      <c r="D8" s="132"/>
      <c r="E8" s="132"/>
      <c r="F8" s="132"/>
      <c r="G8" s="132"/>
      <c r="H8" s="175"/>
      <c r="I8" s="175"/>
      <c r="J8" s="175"/>
      <c r="K8" s="175"/>
      <c r="L8" s="175"/>
      <c r="M8" s="175"/>
      <c r="N8" s="175"/>
      <c r="O8" s="175"/>
      <c r="AH8" s="320"/>
      <c r="AI8" s="320"/>
      <c r="AJ8" s="320"/>
      <c r="AK8" s="111"/>
      <c r="AL8" s="250"/>
      <c r="AM8" s="311"/>
      <c r="AN8" s="311"/>
      <c r="AO8" s="114"/>
      <c r="AP8" s="133"/>
      <c r="AQ8" s="133"/>
      <c r="AR8" s="133"/>
      <c r="AS8" s="329"/>
      <c r="AT8" s="329"/>
      <c r="AU8" s="111"/>
      <c r="AV8" s="133"/>
      <c r="AW8" s="133"/>
      <c r="AX8" s="132"/>
      <c r="AY8" s="111"/>
      <c r="AZ8" s="111" t="s">
        <v>51</v>
      </c>
      <c r="BA8" s="111"/>
      <c r="BB8" s="111"/>
      <c r="BC8" s="379" t="e">
        <f>DAY(EOMONTH(DATE(AD2,AH2,1),0))</f>
        <v>#VALUE!</v>
      </c>
      <c r="BD8" s="385"/>
      <c r="BE8" s="111" t="s">
        <v>28</v>
      </c>
      <c r="BF8" s="111"/>
      <c r="BG8" s="111"/>
      <c r="BK8" s="201"/>
      <c r="BL8" s="201"/>
      <c r="BM8" s="201"/>
    </row>
    <row r="9" spans="2:65" s="112" customFormat="1" ht="5.0999999999999996" customHeight="1">
      <c r="B9" s="115"/>
      <c r="C9" s="133"/>
      <c r="D9" s="133"/>
      <c r="E9" s="133"/>
      <c r="F9" s="133"/>
      <c r="G9" s="133"/>
      <c r="H9" s="133"/>
      <c r="I9" s="133"/>
      <c r="J9" s="133"/>
      <c r="K9" s="133"/>
      <c r="L9" s="133"/>
      <c r="M9" s="133"/>
      <c r="N9" s="133"/>
      <c r="O9" s="133"/>
      <c r="AH9" s="131"/>
      <c r="AI9" s="111"/>
      <c r="AJ9" s="111"/>
      <c r="AK9" s="320"/>
      <c r="AL9" s="111"/>
      <c r="AM9" s="111"/>
      <c r="AN9" s="111"/>
      <c r="AO9" s="111"/>
      <c r="AP9" s="111"/>
      <c r="AQ9" s="111"/>
      <c r="AR9" s="131"/>
      <c r="AS9" s="131"/>
      <c r="AT9" s="131"/>
      <c r="AU9" s="111"/>
      <c r="AV9" s="111"/>
      <c r="AW9" s="111"/>
      <c r="AX9" s="111"/>
      <c r="AY9" s="111"/>
      <c r="AZ9" s="111"/>
      <c r="BA9" s="111"/>
      <c r="BB9" s="111"/>
      <c r="BC9" s="111"/>
      <c r="BD9" s="111"/>
      <c r="BE9" s="111"/>
      <c r="BF9" s="111"/>
      <c r="BG9" s="111"/>
      <c r="BK9" s="201"/>
      <c r="BL9" s="201"/>
      <c r="BM9" s="201"/>
    </row>
    <row r="10" spans="2:65" s="112" customFormat="1" ht="21" customHeight="1">
      <c r="B10" s="115"/>
      <c r="C10" s="133"/>
      <c r="D10" s="133"/>
      <c r="E10" s="133"/>
      <c r="F10" s="133"/>
      <c r="G10" s="133"/>
      <c r="H10" s="133"/>
      <c r="I10" s="133"/>
      <c r="J10" s="133"/>
      <c r="K10" s="133"/>
      <c r="L10" s="133"/>
      <c r="M10" s="133"/>
      <c r="N10" s="133"/>
      <c r="O10" s="133"/>
      <c r="AH10" s="131"/>
      <c r="AI10" s="111"/>
      <c r="AJ10" s="111"/>
      <c r="AK10" s="320"/>
      <c r="AL10" s="111"/>
      <c r="AM10" s="111"/>
      <c r="AN10" s="111"/>
      <c r="AO10" s="111"/>
      <c r="AP10" s="111"/>
      <c r="AQ10" s="111" t="s">
        <v>89</v>
      </c>
      <c r="AR10" s="111"/>
      <c r="AS10" s="111"/>
      <c r="AT10" s="111"/>
      <c r="AU10" s="111"/>
      <c r="AV10" s="131"/>
      <c r="AW10" s="131"/>
      <c r="AX10" s="131"/>
      <c r="AY10" s="111"/>
      <c r="AZ10" s="111"/>
      <c r="BA10" s="250" t="s">
        <v>192</v>
      </c>
      <c r="BB10" s="111"/>
      <c r="BC10" s="333"/>
      <c r="BD10" s="338"/>
      <c r="BE10" s="331" t="s">
        <v>193</v>
      </c>
      <c r="BF10" s="111"/>
      <c r="BG10" s="111"/>
      <c r="BK10" s="201"/>
      <c r="BL10" s="201"/>
      <c r="BM10" s="201"/>
    </row>
    <row r="11" spans="2:65" s="112" customFormat="1" ht="5.0999999999999996" customHeight="1">
      <c r="B11" s="115"/>
      <c r="C11" s="133"/>
      <c r="D11" s="133"/>
      <c r="E11" s="133"/>
      <c r="F11" s="133"/>
      <c r="G11" s="133"/>
      <c r="H11" s="133"/>
      <c r="I11" s="133"/>
      <c r="J11" s="133"/>
      <c r="K11" s="133"/>
      <c r="L11" s="133"/>
      <c r="M11" s="133"/>
      <c r="N11" s="133"/>
      <c r="O11" s="133"/>
      <c r="AH11" s="131"/>
      <c r="AI11" s="111"/>
      <c r="AJ11" s="111"/>
      <c r="AK11" s="320"/>
      <c r="AL11" s="111"/>
      <c r="AM11" s="111"/>
      <c r="AN11" s="111"/>
      <c r="AO11" s="111"/>
      <c r="AP11" s="111"/>
      <c r="AQ11" s="111"/>
      <c r="AR11" s="131"/>
      <c r="AS11" s="131"/>
      <c r="AT11" s="131"/>
      <c r="AU11" s="111"/>
      <c r="AV11" s="111"/>
      <c r="AW11" s="111"/>
      <c r="AX11" s="111"/>
      <c r="AY11" s="111"/>
      <c r="AZ11" s="111"/>
      <c r="BA11" s="111"/>
      <c r="BB11" s="111"/>
      <c r="BC11" s="111"/>
      <c r="BD11" s="111"/>
      <c r="BE11" s="111"/>
      <c r="BF11" s="111"/>
      <c r="BG11" s="111"/>
      <c r="BK11" s="201"/>
      <c r="BL11" s="201"/>
      <c r="BM11" s="201"/>
    </row>
    <row r="12" spans="2:65" s="112" customFormat="1" ht="21" customHeight="1">
      <c r="R12" s="175"/>
      <c r="S12" s="175"/>
      <c r="T12" s="250"/>
      <c r="U12" s="267"/>
      <c r="V12" s="267"/>
      <c r="W12" s="114"/>
      <c r="AA12" s="131"/>
      <c r="AB12" s="311"/>
      <c r="AC12" s="114"/>
      <c r="AD12" s="131"/>
      <c r="AE12" s="131"/>
      <c r="AF12" s="131"/>
      <c r="AH12" s="320"/>
      <c r="AI12" s="111" t="s">
        <v>191</v>
      </c>
      <c r="AJ12" s="320"/>
      <c r="AK12" s="111"/>
      <c r="AL12" s="250"/>
      <c r="AM12" s="311"/>
      <c r="AN12" s="111"/>
      <c r="AO12" s="111"/>
      <c r="AP12" s="111"/>
      <c r="AQ12" s="111"/>
      <c r="AR12" s="111"/>
      <c r="AS12" s="114" t="s">
        <v>194</v>
      </c>
      <c r="AT12" s="111"/>
      <c r="AU12" s="111"/>
      <c r="AV12" s="111"/>
      <c r="AW12" s="111"/>
      <c r="AX12" s="111"/>
      <c r="AY12" s="111"/>
      <c r="AZ12" s="111"/>
      <c r="BA12" s="111"/>
      <c r="BB12" s="111"/>
      <c r="BC12" s="131"/>
      <c r="BD12" s="320"/>
      <c r="BE12" s="111"/>
      <c r="BF12" s="111"/>
      <c r="BG12" s="131"/>
      <c r="BH12" s="111"/>
      <c r="BK12" s="201"/>
      <c r="BL12" s="201"/>
      <c r="BM12" s="201"/>
    </row>
    <row r="13" spans="2:65" s="112" customFormat="1" ht="21" customHeight="1">
      <c r="R13" s="111"/>
      <c r="S13" s="111"/>
      <c r="T13" s="111"/>
      <c r="U13" s="111"/>
      <c r="V13" s="111"/>
      <c r="AA13" s="111"/>
      <c r="AB13" s="111"/>
      <c r="AC13" s="111"/>
      <c r="AD13" s="111"/>
      <c r="AE13" s="111"/>
      <c r="AF13" s="111"/>
      <c r="AH13" s="131"/>
      <c r="AI13" s="320"/>
      <c r="AJ13" s="111"/>
      <c r="AK13" s="320"/>
      <c r="AL13" s="111"/>
      <c r="AM13" s="322"/>
      <c r="AN13" s="322"/>
      <c r="AO13" s="111" t="s">
        <v>186</v>
      </c>
      <c r="AP13" s="114"/>
      <c r="AQ13" s="131"/>
      <c r="AR13" s="131"/>
      <c r="AS13" s="114" t="s">
        <v>114</v>
      </c>
      <c r="AT13" s="111"/>
      <c r="AU13" s="111"/>
      <c r="AV13" s="111"/>
      <c r="AW13" s="111"/>
      <c r="AX13" s="111"/>
      <c r="AY13" s="111"/>
      <c r="AZ13" s="111"/>
      <c r="BA13" s="111"/>
      <c r="BB13" s="366"/>
      <c r="BC13" s="380"/>
      <c r="BD13" s="386"/>
      <c r="BE13" s="132" t="s">
        <v>14</v>
      </c>
      <c r="BF13" s="366"/>
      <c r="BG13" s="380"/>
      <c r="BH13" s="386"/>
      <c r="BK13" s="201"/>
      <c r="BL13" s="201"/>
      <c r="BM13" s="201"/>
    </row>
    <row r="14" spans="2:65" s="112" customFormat="1" ht="21" customHeight="1">
      <c r="R14" s="110"/>
      <c r="S14" s="110"/>
      <c r="T14" s="110"/>
      <c r="V14" s="111"/>
      <c r="W14" s="110"/>
      <c r="AA14" s="132"/>
      <c r="AB14" s="110"/>
      <c r="AC14" s="110"/>
      <c r="AD14" s="132"/>
      <c r="AE14" s="131"/>
      <c r="AF14" s="131"/>
      <c r="AG14" s="296"/>
      <c r="AH14" s="114"/>
      <c r="AI14" s="320"/>
      <c r="AJ14" s="111"/>
      <c r="AK14" s="320"/>
      <c r="AL14" s="111"/>
      <c r="AM14" s="322"/>
      <c r="AN14" s="322"/>
      <c r="AO14" s="323" t="s">
        <v>187</v>
      </c>
      <c r="AP14" s="324"/>
      <c r="AQ14" s="324"/>
      <c r="AR14" s="175"/>
      <c r="AS14" s="114" t="s">
        <v>115</v>
      </c>
      <c r="AT14" s="111"/>
      <c r="AU14" s="111"/>
      <c r="AV14" s="111"/>
      <c r="AW14" s="111"/>
      <c r="AX14" s="111"/>
      <c r="AY14" s="111"/>
      <c r="AZ14" s="111"/>
      <c r="BA14" s="111"/>
      <c r="BB14" s="366"/>
      <c r="BC14" s="380"/>
      <c r="BD14" s="386"/>
      <c r="BE14" s="132" t="s">
        <v>14</v>
      </c>
      <c r="BF14" s="366"/>
      <c r="BG14" s="380"/>
      <c r="BH14" s="386"/>
      <c r="BK14" s="201"/>
      <c r="BL14" s="201"/>
      <c r="BM14" s="201"/>
    </row>
    <row r="15" spans="2:65" ht="12" customHeight="1">
      <c r="C15" s="134"/>
      <c r="D15" s="134"/>
      <c r="E15" s="134"/>
      <c r="F15" s="134"/>
      <c r="G15" s="134"/>
      <c r="H15" s="134"/>
      <c r="AA15" s="134"/>
      <c r="AR15" s="134"/>
      <c r="BI15" s="411"/>
      <c r="BJ15" s="411"/>
      <c r="BK15" s="411"/>
    </row>
    <row r="16" spans="2:65" ht="21.6" customHeight="1">
      <c r="B16" s="116" t="s">
        <v>40</v>
      </c>
      <c r="C16" s="135" t="s">
        <v>110</v>
      </c>
      <c r="D16" s="148"/>
      <c r="E16" s="158"/>
      <c r="F16" s="158"/>
      <c r="G16" s="166"/>
      <c r="H16" s="176" t="s">
        <v>217</v>
      </c>
      <c r="I16" s="185" t="s">
        <v>195</v>
      </c>
      <c r="J16" s="148"/>
      <c r="K16" s="148"/>
      <c r="L16" s="158"/>
      <c r="M16" s="185" t="s">
        <v>196</v>
      </c>
      <c r="N16" s="148"/>
      <c r="O16" s="158"/>
      <c r="P16" s="185" t="s">
        <v>116</v>
      </c>
      <c r="Q16" s="148"/>
      <c r="R16" s="148"/>
      <c r="S16" s="148"/>
      <c r="T16" s="251"/>
      <c r="U16" s="268"/>
      <c r="V16" s="282"/>
      <c r="W16" s="282"/>
      <c r="X16" s="282"/>
      <c r="Y16" s="282"/>
      <c r="Z16" s="282"/>
      <c r="AA16" s="282"/>
      <c r="AB16" s="282"/>
      <c r="AC16" s="282"/>
      <c r="AD16" s="282"/>
      <c r="AE16" s="282"/>
      <c r="AF16" s="282"/>
      <c r="AG16" s="282"/>
      <c r="AH16" s="282"/>
      <c r="AI16" s="321" t="s">
        <v>197</v>
      </c>
      <c r="AJ16" s="282"/>
      <c r="AK16" s="282"/>
      <c r="AL16" s="282"/>
      <c r="AM16" s="282"/>
      <c r="AN16" s="282" t="s">
        <v>37</v>
      </c>
      <c r="AO16" s="282"/>
      <c r="AP16" s="325"/>
      <c r="AQ16" s="326"/>
      <c r="AR16" s="282" t="s">
        <v>10</v>
      </c>
      <c r="AS16" s="282"/>
      <c r="AT16" s="282"/>
      <c r="AU16" s="282"/>
      <c r="AV16" s="282"/>
      <c r="AW16" s="282"/>
      <c r="AX16" s="282"/>
      <c r="AY16" s="334"/>
      <c r="AZ16" s="339" t="str">
        <f>IF(BC3="計画","(12)1～4週目の勤務時間数合計","(12)1か月の勤務時間数　合計")</f>
        <v>(12)1か月の勤務時間数　合計</v>
      </c>
      <c r="BA16" s="352"/>
      <c r="BB16" s="367" t="s">
        <v>198</v>
      </c>
      <c r="BC16" s="352"/>
      <c r="BD16" s="135" t="s">
        <v>199</v>
      </c>
      <c r="BE16" s="148"/>
      <c r="BF16" s="148"/>
      <c r="BG16" s="148"/>
      <c r="BH16" s="251"/>
    </row>
    <row r="17" spans="2:60" ht="20.25" customHeight="1">
      <c r="B17" s="117"/>
      <c r="C17" s="136"/>
      <c r="D17" s="149"/>
      <c r="E17" s="159"/>
      <c r="F17" s="159"/>
      <c r="G17" s="167"/>
      <c r="H17" s="177"/>
      <c r="I17" s="186"/>
      <c r="J17" s="149"/>
      <c r="K17" s="149"/>
      <c r="L17" s="159"/>
      <c r="M17" s="186"/>
      <c r="N17" s="149"/>
      <c r="O17" s="159"/>
      <c r="P17" s="186"/>
      <c r="Q17" s="149"/>
      <c r="R17" s="149"/>
      <c r="S17" s="149"/>
      <c r="T17" s="252"/>
      <c r="U17" s="269" t="s">
        <v>15</v>
      </c>
      <c r="V17" s="269"/>
      <c r="W17" s="269"/>
      <c r="X17" s="269"/>
      <c r="Y17" s="269"/>
      <c r="Z17" s="269"/>
      <c r="AA17" s="297"/>
      <c r="AB17" s="312" t="s">
        <v>27</v>
      </c>
      <c r="AC17" s="269"/>
      <c r="AD17" s="269"/>
      <c r="AE17" s="269"/>
      <c r="AF17" s="269"/>
      <c r="AG17" s="269"/>
      <c r="AH17" s="297"/>
      <c r="AI17" s="312" t="s">
        <v>29</v>
      </c>
      <c r="AJ17" s="269"/>
      <c r="AK17" s="269"/>
      <c r="AL17" s="269"/>
      <c r="AM17" s="269"/>
      <c r="AN17" s="269"/>
      <c r="AO17" s="297"/>
      <c r="AP17" s="312" t="s">
        <v>5</v>
      </c>
      <c r="AQ17" s="269"/>
      <c r="AR17" s="269"/>
      <c r="AS17" s="269"/>
      <c r="AT17" s="269"/>
      <c r="AU17" s="269"/>
      <c r="AV17" s="297"/>
      <c r="AW17" s="312" t="s">
        <v>30</v>
      </c>
      <c r="AX17" s="269"/>
      <c r="AY17" s="269"/>
      <c r="AZ17" s="340"/>
      <c r="BA17" s="353"/>
      <c r="BB17" s="368"/>
      <c r="BC17" s="353"/>
      <c r="BD17" s="136"/>
      <c r="BE17" s="149"/>
      <c r="BF17" s="149"/>
      <c r="BG17" s="149"/>
      <c r="BH17" s="252"/>
    </row>
    <row r="18" spans="2:60" ht="20.25" customHeight="1">
      <c r="B18" s="117"/>
      <c r="C18" s="136"/>
      <c r="D18" s="149"/>
      <c r="E18" s="159"/>
      <c r="F18" s="159"/>
      <c r="G18" s="167"/>
      <c r="H18" s="177"/>
      <c r="I18" s="186"/>
      <c r="J18" s="149"/>
      <c r="K18" s="149"/>
      <c r="L18" s="159"/>
      <c r="M18" s="186"/>
      <c r="N18" s="149"/>
      <c r="O18" s="159"/>
      <c r="P18" s="186"/>
      <c r="Q18" s="149"/>
      <c r="R18" s="149"/>
      <c r="S18" s="149"/>
      <c r="T18" s="252"/>
      <c r="U18" s="270">
        <v>1</v>
      </c>
      <c r="V18" s="283">
        <v>2</v>
      </c>
      <c r="W18" s="283">
        <v>3</v>
      </c>
      <c r="X18" s="283">
        <v>4</v>
      </c>
      <c r="Y18" s="283">
        <v>5</v>
      </c>
      <c r="Z18" s="283">
        <v>6</v>
      </c>
      <c r="AA18" s="298">
        <v>7</v>
      </c>
      <c r="AB18" s="313">
        <v>8</v>
      </c>
      <c r="AC18" s="283">
        <v>9</v>
      </c>
      <c r="AD18" s="283">
        <v>10</v>
      </c>
      <c r="AE18" s="283">
        <v>11</v>
      </c>
      <c r="AF18" s="283">
        <v>12</v>
      </c>
      <c r="AG18" s="283">
        <v>13</v>
      </c>
      <c r="AH18" s="298">
        <v>14</v>
      </c>
      <c r="AI18" s="270">
        <v>15</v>
      </c>
      <c r="AJ18" s="283">
        <v>16</v>
      </c>
      <c r="AK18" s="283">
        <v>17</v>
      </c>
      <c r="AL18" s="283">
        <v>18</v>
      </c>
      <c r="AM18" s="283">
        <v>19</v>
      </c>
      <c r="AN18" s="283">
        <v>20</v>
      </c>
      <c r="AO18" s="298">
        <v>21</v>
      </c>
      <c r="AP18" s="313">
        <v>22</v>
      </c>
      <c r="AQ18" s="283">
        <v>23</v>
      </c>
      <c r="AR18" s="283">
        <v>24</v>
      </c>
      <c r="AS18" s="283">
        <v>25</v>
      </c>
      <c r="AT18" s="283">
        <v>26</v>
      </c>
      <c r="AU18" s="283">
        <v>27</v>
      </c>
      <c r="AV18" s="298">
        <v>28</v>
      </c>
      <c r="AW18" s="313" t="str">
        <f>IF($BC$3="暦月",IF(DAY(DATE($AD$2,$AH$2,29))=29,29,""),"")</f>
        <v/>
      </c>
      <c r="AX18" s="283" t="str">
        <f>IF($BC$3="暦月",IF(DAY(DATE($AD$2,$AH$2,30))=30,30,""),"")</f>
        <v/>
      </c>
      <c r="AY18" s="298" t="str">
        <f>IF($BC$3="暦月",IF(DAY(DATE($AD$2,$AH$2,31))=31,31,""),"")</f>
        <v/>
      </c>
      <c r="AZ18" s="340"/>
      <c r="BA18" s="353"/>
      <c r="BB18" s="368"/>
      <c r="BC18" s="353"/>
      <c r="BD18" s="136"/>
      <c r="BE18" s="149"/>
      <c r="BF18" s="149"/>
      <c r="BG18" s="149"/>
      <c r="BH18" s="252"/>
    </row>
    <row r="19" spans="2:60" ht="20.25" hidden="1" customHeight="1">
      <c r="B19" s="117"/>
      <c r="C19" s="136"/>
      <c r="D19" s="149"/>
      <c r="E19" s="159"/>
      <c r="F19" s="159"/>
      <c r="G19" s="167"/>
      <c r="H19" s="177"/>
      <c r="I19" s="186"/>
      <c r="J19" s="149"/>
      <c r="K19" s="149"/>
      <c r="L19" s="159"/>
      <c r="M19" s="186"/>
      <c r="N19" s="149"/>
      <c r="O19" s="159"/>
      <c r="P19" s="186"/>
      <c r="Q19" s="149"/>
      <c r="R19" s="149"/>
      <c r="S19" s="149"/>
      <c r="T19" s="252"/>
      <c r="U19" s="270" t="e">
        <f>WEEKDAY(DATE($AD$2,$AH$2,1))</f>
        <v>#VALUE!</v>
      </c>
      <c r="V19" s="283" t="e">
        <f>WEEKDAY(DATE($AD$2,$AH$2,2))</f>
        <v>#VALUE!</v>
      </c>
      <c r="W19" s="283" t="e">
        <f>WEEKDAY(DATE($AD$2,$AH$2,3))</f>
        <v>#VALUE!</v>
      </c>
      <c r="X19" s="283" t="e">
        <f>WEEKDAY(DATE($AD$2,$AH$2,4))</f>
        <v>#VALUE!</v>
      </c>
      <c r="Y19" s="283" t="e">
        <f>WEEKDAY(DATE($AD$2,$AH$2,5))</f>
        <v>#VALUE!</v>
      </c>
      <c r="Z19" s="283" t="e">
        <f>WEEKDAY(DATE($AD$2,$AH$2,6))</f>
        <v>#VALUE!</v>
      </c>
      <c r="AA19" s="298" t="e">
        <f>WEEKDAY(DATE($AD$2,$AH$2,7))</f>
        <v>#VALUE!</v>
      </c>
      <c r="AB19" s="313" t="e">
        <f>WEEKDAY(DATE($AD$2,$AH$2,8))</f>
        <v>#VALUE!</v>
      </c>
      <c r="AC19" s="283" t="e">
        <f>WEEKDAY(DATE($AD$2,$AH$2,9))</f>
        <v>#VALUE!</v>
      </c>
      <c r="AD19" s="283" t="e">
        <f>WEEKDAY(DATE($AD$2,$AH$2,10))</f>
        <v>#VALUE!</v>
      </c>
      <c r="AE19" s="283" t="e">
        <f>WEEKDAY(DATE($AD$2,$AH$2,11))</f>
        <v>#VALUE!</v>
      </c>
      <c r="AF19" s="283" t="e">
        <f>WEEKDAY(DATE($AD$2,$AH$2,12))</f>
        <v>#VALUE!</v>
      </c>
      <c r="AG19" s="283" t="e">
        <f>WEEKDAY(DATE($AD$2,$AH$2,13))</f>
        <v>#VALUE!</v>
      </c>
      <c r="AH19" s="298" t="e">
        <f>WEEKDAY(DATE($AD$2,$AH$2,14))</f>
        <v>#VALUE!</v>
      </c>
      <c r="AI19" s="313" t="e">
        <f>WEEKDAY(DATE($AD$2,$AH$2,15))</f>
        <v>#VALUE!</v>
      </c>
      <c r="AJ19" s="283" t="e">
        <f>WEEKDAY(DATE($AD$2,$AH$2,16))</f>
        <v>#VALUE!</v>
      </c>
      <c r="AK19" s="283" t="e">
        <f>WEEKDAY(DATE($AD$2,$AH$2,17))</f>
        <v>#VALUE!</v>
      </c>
      <c r="AL19" s="283" t="e">
        <f>WEEKDAY(DATE($AD$2,$AH$2,18))</f>
        <v>#VALUE!</v>
      </c>
      <c r="AM19" s="283" t="e">
        <f>WEEKDAY(DATE($AD$2,$AH$2,19))</f>
        <v>#VALUE!</v>
      </c>
      <c r="AN19" s="283" t="e">
        <f>WEEKDAY(DATE($AD$2,$AH$2,20))</f>
        <v>#VALUE!</v>
      </c>
      <c r="AO19" s="298" t="e">
        <f>WEEKDAY(DATE($AD$2,$AH$2,21))</f>
        <v>#VALUE!</v>
      </c>
      <c r="AP19" s="313" t="e">
        <f>WEEKDAY(DATE($AD$2,$AH$2,22))</f>
        <v>#VALUE!</v>
      </c>
      <c r="AQ19" s="283" t="e">
        <f>WEEKDAY(DATE($AD$2,$AH$2,23))</f>
        <v>#VALUE!</v>
      </c>
      <c r="AR19" s="283" t="e">
        <f>WEEKDAY(DATE($AD$2,$AH$2,24))</f>
        <v>#VALUE!</v>
      </c>
      <c r="AS19" s="283" t="e">
        <f>WEEKDAY(DATE($AD$2,$AH$2,25))</f>
        <v>#VALUE!</v>
      </c>
      <c r="AT19" s="283" t="e">
        <f>WEEKDAY(DATE($AD$2,$AH$2,26))</f>
        <v>#VALUE!</v>
      </c>
      <c r="AU19" s="283" t="e">
        <f>WEEKDAY(DATE($AD$2,$AH$2,27))</f>
        <v>#VALUE!</v>
      </c>
      <c r="AV19" s="298" t="e">
        <f>WEEKDAY(DATE($AD$2,$AH$2,28))</f>
        <v>#VALUE!</v>
      </c>
      <c r="AW19" s="313">
        <f>IF(AW18=29,WEEKDAY(DATE($AD$2,$AH$2,29)),0)</f>
        <v>0</v>
      </c>
      <c r="AX19" s="283">
        <f>IF(AX18=30,WEEKDAY(DATE($AD$2,$AH$2,30)),0)</f>
        <v>0</v>
      </c>
      <c r="AY19" s="298">
        <f>IF(AY18=31,WEEKDAY(DATE($AD$2,$AH$2,31)),0)</f>
        <v>0</v>
      </c>
      <c r="AZ19" s="340"/>
      <c r="BA19" s="353"/>
      <c r="BB19" s="368"/>
      <c r="BC19" s="353"/>
      <c r="BD19" s="136"/>
      <c r="BE19" s="149"/>
      <c r="BF19" s="149"/>
      <c r="BG19" s="149"/>
      <c r="BH19" s="252"/>
    </row>
    <row r="20" spans="2:60" ht="20.25" customHeight="1">
      <c r="B20" s="412"/>
      <c r="C20" s="136"/>
      <c r="D20" s="150"/>
      <c r="E20" s="159"/>
      <c r="F20" s="159"/>
      <c r="G20" s="167"/>
      <c r="H20" s="177"/>
      <c r="I20" s="421"/>
      <c r="J20" s="423"/>
      <c r="K20" s="423"/>
      <c r="L20" s="425"/>
      <c r="M20" s="421"/>
      <c r="N20" s="423"/>
      <c r="O20" s="425"/>
      <c r="P20" s="421"/>
      <c r="Q20" s="423"/>
      <c r="R20" s="423"/>
      <c r="S20" s="423"/>
      <c r="T20" s="432"/>
      <c r="U20" s="434" t="e">
        <f t="shared" ref="U20:AV20" si="0">IF(U19=1,"日",IF(U19=2,"月",IF(U19=3,"火",IF(U19=4,"水",IF(U19=5,"木",IF(U19=6,"金","土"))))))</f>
        <v>#VALUE!</v>
      </c>
      <c r="V20" s="436" t="e">
        <f t="shared" si="0"/>
        <v>#VALUE!</v>
      </c>
      <c r="W20" s="436" t="e">
        <f t="shared" si="0"/>
        <v>#VALUE!</v>
      </c>
      <c r="X20" s="436" t="e">
        <f t="shared" si="0"/>
        <v>#VALUE!</v>
      </c>
      <c r="Y20" s="436" t="e">
        <f t="shared" si="0"/>
        <v>#VALUE!</v>
      </c>
      <c r="Z20" s="436" t="e">
        <f t="shared" si="0"/>
        <v>#VALUE!</v>
      </c>
      <c r="AA20" s="437" t="e">
        <f t="shared" si="0"/>
        <v>#VALUE!</v>
      </c>
      <c r="AB20" s="439" t="e">
        <f t="shared" si="0"/>
        <v>#VALUE!</v>
      </c>
      <c r="AC20" s="436" t="e">
        <f t="shared" si="0"/>
        <v>#VALUE!</v>
      </c>
      <c r="AD20" s="436" t="e">
        <f t="shared" si="0"/>
        <v>#VALUE!</v>
      </c>
      <c r="AE20" s="436" t="e">
        <f t="shared" si="0"/>
        <v>#VALUE!</v>
      </c>
      <c r="AF20" s="436" t="e">
        <f t="shared" si="0"/>
        <v>#VALUE!</v>
      </c>
      <c r="AG20" s="436" t="e">
        <f t="shared" si="0"/>
        <v>#VALUE!</v>
      </c>
      <c r="AH20" s="437" t="e">
        <f t="shared" si="0"/>
        <v>#VALUE!</v>
      </c>
      <c r="AI20" s="439" t="e">
        <f t="shared" si="0"/>
        <v>#VALUE!</v>
      </c>
      <c r="AJ20" s="436" t="e">
        <f t="shared" si="0"/>
        <v>#VALUE!</v>
      </c>
      <c r="AK20" s="436" t="e">
        <f t="shared" si="0"/>
        <v>#VALUE!</v>
      </c>
      <c r="AL20" s="436" t="e">
        <f t="shared" si="0"/>
        <v>#VALUE!</v>
      </c>
      <c r="AM20" s="436" t="e">
        <f t="shared" si="0"/>
        <v>#VALUE!</v>
      </c>
      <c r="AN20" s="436" t="e">
        <f t="shared" si="0"/>
        <v>#VALUE!</v>
      </c>
      <c r="AO20" s="437" t="e">
        <f t="shared" si="0"/>
        <v>#VALUE!</v>
      </c>
      <c r="AP20" s="439" t="e">
        <f t="shared" si="0"/>
        <v>#VALUE!</v>
      </c>
      <c r="AQ20" s="436" t="e">
        <f t="shared" si="0"/>
        <v>#VALUE!</v>
      </c>
      <c r="AR20" s="436" t="e">
        <f t="shared" si="0"/>
        <v>#VALUE!</v>
      </c>
      <c r="AS20" s="436" t="e">
        <f t="shared" si="0"/>
        <v>#VALUE!</v>
      </c>
      <c r="AT20" s="436" t="e">
        <f t="shared" si="0"/>
        <v>#VALUE!</v>
      </c>
      <c r="AU20" s="436" t="e">
        <f t="shared" si="0"/>
        <v>#VALUE!</v>
      </c>
      <c r="AV20" s="437" t="e">
        <f t="shared" si="0"/>
        <v>#VALUE!</v>
      </c>
      <c r="AW20" s="436" t="str">
        <f>IF(AW19=1,"日",IF(AW19=2,"月",IF(AW19=3,"火",IF(AW19=4,"水",IF(AW19=5,"木",IF(AW19=6,"金",IF(AW19=0,"","土")))))))</f>
        <v/>
      </c>
      <c r="AX20" s="436" t="str">
        <f>IF(AX19=1,"日",IF(AX19=2,"月",IF(AX19=3,"火",IF(AX19=4,"水",IF(AX19=5,"木",IF(AX19=6,"金",IF(AX19=0,"","土")))))))</f>
        <v/>
      </c>
      <c r="AY20" s="436" t="str">
        <f>IF(AY19=1,"日",IF(AY19=2,"月",IF(AY19=3,"火",IF(AY19=4,"水",IF(AY19=5,"木",IF(AY19=6,"金",IF(AY19=0,"","土")))))))</f>
        <v/>
      </c>
      <c r="AZ20" s="441"/>
      <c r="BA20" s="443"/>
      <c r="BB20" s="445"/>
      <c r="BC20" s="443"/>
      <c r="BD20" s="447"/>
      <c r="BE20" s="423"/>
      <c r="BF20" s="423"/>
      <c r="BG20" s="423"/>
      <c r="BH20" s="432"/>
    </row>
    <row r="21" spans="2:60" ht="20.25" customHeight="1">
      <c r="B21" s="413"/>
      <c r="C21" s="416"/>
      <c r="D21" s="417"/>
      <c r="E21" s="418"/>
      <c r="F21" s="418"/>
      <c r="G21" s="419"/>
      <c r="H21" s="420"/>
      <c r="I21" s="422"/>
      <c r="J21" s="424"/>
      <c r="K21" s="424"/>
      <c r="L21" s="419"/>
      <c r="M21" s="426"/>
      <c r="N21" s="427"/>
      <c r="O21" s="428"/>
      <c r="P21" s="429" t="s">
        <v>36</v>
      </c>
      <c r="Q21" s="430"/>
      <c r="R21" s="430"/>
      <c r="S21" s="431"/>
      <c r="T21" s="433"/>
      <c r="U21" s="435"/>
      <c r="V21" s="435"/>
      <c r="W21" s="435"/>
      <c r="X21" s="435"/>
      <c r="Y21" s="435"/>
      <c r="Z21" s="435"/>
      <c r="AA21" s="438"/>
      <c r="AB21" s="440"/>
      <c r="AC21" s="435"/>
      <c r="AD21" s="435"/>
      <c r="AE21" s="435"/>
      <c r="AF21" s="435"/>
      <c r="AG21" s="435"/>
      <c r="AH21" s="438"/>
      <c r="AI21" s="440"/>
      <c r="AJ21" s="435"/>
      <c r="AK21" s="435"/>
      <c r="AL21" s="435"/>
      <c r="AM21" s="435"/>
      <c r="AN21" s="435"/>
      <c r="AO21" s="438"/>
      <c r="AP21" s="440"/>
      <c r="AQ21" s="435"/>
      <c r="AR21" s="435"/>
      <c r="AS21" s="435"/>
      <c r="AT21" s="435"/>
      <c r="AU21" s="435"/>
      <c r="AV21" s="438"/>
      <c r="AW21" s="440"/>
      <c r="AX21" s="435"/>
      <c r="AY21" s="435"/>
      <c r="AZ21" s="442"/>
      <c r="BA21" s="444"/>
      <c r="BB21" s="446"/>
      <c r="BC21" s="444"/>
      <c r="BD21" s="448"/>
      <c r="BE21" s="449"/>
      <c r="BF21" s="449"/>
      <c r="BG21" s="449"/>
      <c r="BH21" s="450"/>
    </row>
    <row r="22" spans="2:60" ht="20.25" customHeight="1">
      <c r="B22" s="125">
        <v>1</v>
      </c>
      <c r="C22" s="138"/>
      <c r="D22" s="156"/>
      <c r="E22" s="161"/>
      <c r="F22" s="161">
        <f>C21</f>
        <v>0</v>
      </c>
      <c r="G22" s="169"/>
      <c r="H22" s="179"/>
      <c r="I22" s="188"/>
      <c r="J22" s="199"/>
      <c r="K22" s="199"/>
      <c r="L22" s="169"/>
      <c r="M22" s="203"/>
      <c r="N22" s="213"/>
      <c r="O22" s="216"/>
      <c r="P22" s="222" t="s">
        <v>85</v>
      </c>
      <c r="Q22" s="231"/>
      <c r="R22" s="231"/>
      <c r="S22" s="241"/>
      <c r="T22" s="254"/>
      <c r="U22" s="273" t="str">
        <f>IF(U21="","",VLOOKUP(U21,'シフト記号表（勤務時間帯）'!$D$6:$X$47,21,FALSE))</f>
        <v/>
      </c>
      <c r="V22" s="285" t="str">
        <f>IF(V21="","",VLOOKUP(V21,'シフト記号表（勤務時間帯）'!$D$6:$X$47,21,FALSE))</f>
        <v/>
      </c>
      <c r="W22" s="285" t="str">
        <f>IF(W21="","",VLOOKUP(W21,'シフト記号表（勤務時間帯）'!$D$6:$X$47,21,FALSE))</f>
        <v/>
      </c>
      <c r="X22" s="285" t="str">
        <f>IF(X21="","",VLOOKUP(X21,'シフト記号表（勤務時間帯）'!$D$6:$X$47,21,FALSE))</f>
        <v/>
      </c>
      <c r="Y22" s="285" t="str">
        <f>IF(Y21="","",VLOOKUP(Y21,'シフト記号表（勤務時間帯）'!$D$6:$X$47,21,FALSE))</f>
        <v/>
      </c>
      <c r="Z22" s="285" t="str">
        <f>IF(Z21="","",VLOOKUP(Z21,'シフト記号表（勤務時間帯）'!$D$6:$X$47,21,FALSE))</f>
        <v/>
      </c>
      <c r="AA22" s="301" t="str">
        <f>IF(AA21="","",VLOOKUP(AA21,'シフト記号表（勤務時間帯）'!$D$6:$X$47,21,FALSE))</f>
        <v/>
      </c>
      <c r="AB22" s="273" t="str">
        <f>IF(AB21="","",VLOOKUP(AB21,'シフト記号表（勤務時間帯）'!$D$6:$X$47,21,FALSE))</f>
        <v/>
      </c>
      <c r="AC22" s="285" t="str">
        <f>IF(AC21="","",VLOOKUP(AC21,'シフト記号表（勤務時間帯）'!$D$6:$X$47,21,FALSE))</f>
        <v/>
      </c>
      <c r="AD22" s="285" t="str">
        <f>IF(AD21="","",VLOOKUP(AD21,'シフト記号表（勤務時間帯）'!$D$6:$X$47,21,FALSE))</f>
        <v/>
      </c>
      <c r="AE22" s="285" t="str">
        <f>IF(AE21="","",VLOOKUP(AE21,'シフト記号表（勤務時間帯）'!$D$6:$X$47,21,FALSE))</f>
        <v/>
      </c>
      <c r="AF22" s="285" t="str">
        <f>IF(AF21="","",VLOOKUP(AF21,'シフト記号表（勤務時間帯）'!$D$6:$X$47,21,FALSE))</f>
        <v/>
      </c>
      <c r="AG22" s="285" t="str">
        <f>IF(AG21="","",VLOOKUP(AG21,'シフト記号表（勤務時間帯）'!$D$6:$X$47,21,FALSE))</f>
        <v/>
      </c>
      <c r="AH22" s="301" t="str">
        <f>IF(AH21="","",VLOOKUP(AH21,'シフト記号表（勤務時間帯）'!$D$6:$X$47,21,FALSE))</f>
        <v/>
      </c>
      <c r="AI22" s="273" t="str">
        <f>IF(AI21="","",VLOOKUP(AI21,'シフト記号表（勤務時間帯）'!$D$6:$X$47,21,FALSE))</f>
        <v/>
      </c>
      <c r="AJ22" s="285" t="str">
        <f>IF(AJ21="","",VLOOKUP(AJ21,'シフト記号表（勤務時間帯）'!$D$6:$X$47,21,FALSE))</f>
        <v/>
      </c>
      <c r="AK22" s="285" t="str">
        <f>IF(AK21="","",VLOOKUP(AK21,'シフト記号表（勤務時間帯）'!$D$6:$X$47,21,FALSE))</f>
        <v/>
      </c>
      <c r="AL22" s="285" t="str">
        <f>IF(AL21="","",VLOOKUP(AL21,'シフト記号表（勤務時間帯）'!$D$6:$X$47,21,FALSE))</f>
        <v/>
      </c>
      <c r="AM22" s="285" t="str">
        <f>IF(AM21="","",VLOOKUP(AM21,'シフト記号表（勤務時間帯）'!$D$6:$X$47,21,FALSE))</f>
        <v/>
      </c>
      <c r="AN22" s="285" t="str">
        <f>IF(AN21="","",VLOOKUP(AN21,'シフト記号表（勤務時間帯）'!$D$6:$X$47,21,FALSE))</f>
        <v/>
      </c>
      <c r="AO22" s="301" t="str">
        <f>IF(AO21="","",VLOOKUP(AO21,'シフト記号表（勤務時間帯）'!$D$6:$X$47,21,FALSE))</f>
        <v/>
      </c>
      <c r="AP22" s="273" t="str">
        <f>IF(AP21="","",VLOOKUP(AP21,'シフト記号表（勤務時間帯）'!$D$6:$X$47,21,FALSE))</f>
        <v/>
      </c>
      <c r="AQ22" s="285" t="str">
        <f>IF(AQ21="","",VLOOKUP(AQ21,'シフト記号表（勤務時間帯）'!$D$6:$X$47,21,FALSE))</f>
        <v/>
      </c>
      <c r="AR22" s="285" t="str">
        <f>IF(AR21="","",VLOOKUP(AR21,'シフト記号表（勤務時間帯）'!$D$6:$X$47,21,FALSE))</f>
        <v/>
      </c>
      <c r="AS22" s="285" t="str">
        <f>IF(AS21="","",VLOOKUP(AS21,'シフト記号表（勤務時間帯）'!$D$6:$X$47,21,FALSE))</f>
        <v/>
      </c>
      <c r="AT22" s="285" t="str">
        <f>IF(AT21="","",VLOOKUP(AT21,'シフト記号表（勤務時間帯）'!$D$6:$X$47,21,FALSE))</f>
        <v/>
      </c>
      <c r="AU22" s="285" t="str">
        <f>IF(AU21="","",VLOOKUP(AU21,'シフト記号表（勤務時間帯）'!$D$6:$X$47,21,FALSE))</f>
        <v/>
      </c>
      <c r="AV22" s="301" t="str">
        <f>IF(AV21="","",VLOOKUP(AV21,'シフト記号表（勤務時間帯）'!$D$6:$X$47,21,FALSE))</f>
        <v/>
      </c>
      <c r="AW22" s="273" t="str">
        <f>IF(AW21="","",VLOOKUP(AW21,'シフト記号表（勤務時間帯）'!$D$6:$X$47,21,FALSE))</f>
        <v/>
      </c>
      <c r="AX22" s="285" t="str">
        <f>IF(AX21="","",VLOOKUP(AX21,'シフト記号表（勤務時間帯）'!$D$6:$X$47,21,FALSE))</f>
        <v/>
      </c>
      <c r="AY22" s="285" t="str">
        <f>IF(AY21="","",VLOOKUP(AY21,'シフト記号表（勤務時間帯）'!$D$6:$X$47,21,FALSE))</f>
        <v/>
      </c>
      <c r="AZ22" s="342" t="str">
        <f>IF($BC$3="４週",SUM(U22:AV22),IF($BC$3="暦月",SUM(U22:AY22),""))</f>
        <v/>
      </c>
      <c r="BA22" s="355"/>
      <c r="BB22" s="370" t="str">
        <f>IF($BC$3="４週",AZ22/4,IF($BC$3="暦月",(AZ22/($BC$8/7)),""))</f>
        <v/>
      </c>
      <c r="BC22" s="355"/>
      <c r="BD22" s="388"/>
      <c r="BE22" s="397"/>
      <c r="BF22" s="397"/>
      <c r="BG22" s="397"/>
      <c r="BH22" s="404"/>
    </row>
    <row r="23" spans="2:60" ht="20.25" customHeight="1">
      <c r="B23" s="126"/>
      <c r="C23" s="139"/>
      <c r="D23" s="153"/>
      <c r="E23" s="162"/>
      <c r="F23" s="162"/>
      <c r="G23" s="170">
        <f>C21</f>
        <v>0</v>
      </c>
      <c r="H23" s="180"/>
      <c r="I23" s="189"/>
      <c r="J23" s="196"/>
      <c r="K23" s="196"/>
      <c r="L23" s="170"/>
      <c r="M23" s="204"/>
      <c r="N23" s="210"/>
      <c r="O23" s="217"/>
      <c r="P23" s="223" t="s">
        <v>86</v>
      </c>
      <c r="Q23" s="232"/>
      <c r="R23" s="232"/>
      <c r="S23" s="242"/>
      <c r="T23" s="255"/>
      <c r="U23" s="274" t="str">
        <f>IF(U21="","",VLOOKUP(U21,'シフト記号表（勤務時間帯）'!$D$6:$Z$47,23,FALSE))</f>
        <v/>
      </c>
      <c r="V23" s="286" t="str">
        <f>IF(V21="","",VLOOKUP(V21,'シフト記号表（勤務時間帯）'!$D$6:$Z$47,23,FALSE))</f>
        <v/>
      </c>
      <c r="W23" s="286" t="str">
        <f>IF(W21="","",VLOOKUP(W21,'シフト記号表（勤務時間帯）'!$D$6:$Z$47,23,FALSE))</f>
        <v/>
      </c>
      <c r="X23" s="286" t="str">
        <f>IF(X21="","",VLOOKUP(X21,'シフト記号表（勤務時間帯）'!$D$6:$Z$47,23,FALSE))</f>
        <v/>
      </c>
      <c r="Y23" s="286" t="str">
        <f>IF(Y21="","",VLOOKUP(Y21,'シフト記号表（勤務時間帯）'!$D$6:$Z$47,23,FALSE))</f>
        <v/>
      </c>
      <c r="Z23" s="286" t="str">
        <f>IF(Z21="","",VLOOKUP(Z21,'シフト記号表（勤務時間帯）'!$D$6:$Z$47,23,FALSE))</f>
        <v/>
      </c>
      <c r="AA23" s="302" t="str">
        <f>IF(AA21="","",VLOOKUP(AA21,'シフト記号表（勤務時間帯）'!$D$6:$Z$47,23,FALSE))</f>
        <v/>
      </c>
      <c r="AB23" s="274" t="str">
        <f>IF(AB21="","",VLOOKUP(AB21,'シフト記号表（勤務時間帯）'!$D$6:$Z$47,23,FALSE))</f>
        <v/>
      </c>
      <c r="AC23" s="286" t="str">
        <f>IF(AC21="","",VLOOKUP(AC21,'シフト記号表（勤務時間帯）'!$D$6:$Z$47,23,FALSE))</f>
        <v/>
      </c>
      <c r="AD23" s="286" t="str">
        <f>IF(AD21="","",VLOOKUP(AD21,'シフト記号表（勤務時間帯）'!$D$6:$Z$47,23,FALSE))</f>
        <v/>
      </c>
      <c r="AE23" s="286" t="str">
        <f>IF(AE21="","",VLOOKUP(AE21,'シフト記号表（勤務時間帯）'!$D$6:$Z$47,23,FALSE))</f>
        <v/>
      </c>
      <c r="AF23" s="286" t="str">
        <f>IF(AF21="","",VLOOKUP(AF21,'シフト記号表（勤務時間帯）'!$D$6:$Z$47,23,FALSE))</f>
        <v/>
      </c>
      <c r="AG23" s="286" t="str">
        <f>IF(AG21="","",VLOOKUP(AG21,'シフト記号表（勤務時間帯）'!$D$6:$Z$47,23,FALSE))</f>
        <v/>
      </c>
      <c r="AH23" s="302" t="str">
        <f>IF(AH21="","",VLOOKUP(AH21,'シフト記号表（勤務時間帯）'!$D$6:$Z$47,23,FALSE))</f>
        <v/>
      </c>
      <c r="AI23" s="274" t="str">
        <f>IF(AI21="","",VLOOKUP(AI21,'シフト記号表（勤務時間帯）'!$D$6:$Z$47,23,FALSE))</f>
        <v/>
      </c>
      <c r="AJ23" s="286" t="str">
        <f>IF(AJ21="","",VLOOKUP(AJ21,'シフト記号表（勤務時間帯）'!$D$6:$Z$47,23,FALSE))</f>
        <v/>
      </c>
      <c r="AK23" s="286" t="str">
        <f>IF(AK21="","",VLOOKUP(AK21,'シフト記号表（勤務時間帯）'!$D$6:$Z$47,23,FALSE))</f>
        <v/>
      </c>
      <c r="AL23" s="286" t="str">
        <f>IF(AL21="","",VLOOKUP(AL21,'シフト記号表（勤務時間帯）'!$D$6:$Z$47,23,FALSE))</f>
        <v/>
      </c>
      <c r="AM23" s="286" t="str">
        <f>IF(AM21="","",VLOOKUP(AM21,'シフト記号表（勤務時間帯）'!$D$6:$Z$47,23,FALSE))</f>
        <v/>
      </c>
      <c r="AN23" s="286" t="str">
        <f>IF(AN21="","",VLOOKUP(AN21,'シフト記号表（勤務時間帯）'!$D$6:$Z$47,23,FALSE))</f>
        <v/>
      </c>
      <c r="AO23" s="302" t="str">
        <f>IF(AO21="","",VLOOKUP(AO21,'シフト記号表（勤務時間帯）'!$D$6:$Z$47,23,FALSE))</f>
        <v/>
      </c>
      <c r="AP23" s="274" t="str">
        <f>IF(AP21="","",VLOOKUP(AP21,'シフト記号表（勤務時間帯）'!$D$6:$Z$47,23,FALSE))</f>
        <v/>
      </c>
      <c r="AQ23" s="286" t="str">
        <f>IF(AQ21="","",VLOOKUP(AQ21,'シフト記号表（勤務時間帯）'!$D$6:$Z$47,23,FALSE))</f>
        <v/>
      </c>
      <c r="AR23" s="286" t="str">
        <f>IF(AR21="","",VLOOKUP(AR21,'シフト記号表（勤務時間帯）'!$D$6:$Z$47,23,FALSE))</f>
        <v/>
      </c>
      <c r="AS23" s="286" t="str">
        <f>IF(AS21="","",VLOOKUP(AS21,'シフト記号表（勤務時間帯）'!$D$6:$Z$47,23,FALSE))</f>
        <v/>
      </c>
      <c r="AT23" s="286" t="str">
        <f>IF(AT21="","",VLOOKUP(AT21,'シフト記号表（勤務時間帯）'!$D$6:$Z$47,23,FALSE))</f>
        <v/>
      </c>
      <c r="AU23" s="286" t="str">
        <f>IF(AU21="","",VLOOKUP(AU21,'シフト記号表（勤務時間帯）'!$D$6:$Z$47,23,FALSE))</f>
        <v/>
      </c>
      <c r="AV23" s="302" t="str">
        <f>IF(AV21="","",VLOOKUP(AV21,'シフト記号表（勤務時間帯）'!$D$6:$Z$47,23,FALSE))</f>
        <v/>
      </c>
      <c r="AW23" s="274" t="str">
        <f>IF(AW21="","",VLOOKUP(AW21,'シフト記号表（勤務時間帯）'!$D$6:$Z$47,23,FALSE))</f>
        <v/>
      </c>
      <c r="AX23" s="286" t="str">
        <f>IF(AX21="","",VLOOKUP(AX21,'シフト記号表（勤務時間帯）'!$D$6:$Z$47,23,FALSE))</f>
        <v/>
      </c>
      <c r="AY23" s="286" t="str">
        <f>IF(AY21="","",VLOOKUP(AY21,'シフト記号表（勤務時間帯）'!$D$6:$Z$47,23,FALSE))</f>
        <v/>
      </c>
      <c r="AZ23" s="343" t="str">
        <f>IF($BC$3="４週",SUM(U23:AV23),IF($BC$3="暦月",SUM(U23:AY23),""))</f>
        <v/>
      </c>
      <c r="BA23" s="356"/>
      <c r="BB23" s="371" t="str">
        <f>IF($BC$3="４週",AZ23/4,IF($BC$3="暦月",(AZ23/($BC$8/7)),""))</f>
        <v/>
      </c>
      <c r="BC23" s="356"/>
      <c r="BD23" s="389"/>
      <c r="BE23" s="394"/>
      <c r="BF23" s="394"/>
      <c r="BG23" s="394"/>
      <c r="BH23" s="405"/>
    </row>
    <row r="24" spans="2:60" ht="20.25" customHeight="1">
      <c r="B24" s="127"/>
      <c r="C24" s="140"/>
      <c r="D24" s="154"/>
      <c r="E24" s="163"/>
      <c r="F24" s="163"/>
      <c r="G24" s="171"/>
      <c r="H24" s="181"/>
      <c r="I24" s="190"/>
      <c r="J24" s="197"/>
      <c r="K24" s="197"/>
      <c r="L24" s="171"/>
      <c r="M24" s="205"/>
      <c r="N24" s="211"/>
      <c r="O24" s="218"/>
      <c r="P24" s="224" t="s">
        <v>36</v>
      </c>
      <c r="Q24" s="233"/>
      <c r="R24" s="233"/>
      <c r="S24" s="243"/>
      <c r="T24" s="256"/>
      <c r="U24" s="275"/>
      <c r="V24" s="287"/>
      <c r="W24" s="287"/>
      <c r="X24" s="287"/>
      <c r="Y24" s="287"/>
      <c r="Z24" s="287"/>
      <c r="AA24" s="303"/>
      <c r="AB24" s="275"/>
      <c r="AC24" s="287"/>
      <c r="AD24" s="287"/>
      <c r="AE24" s="287"/>
      <c r="AF24" s="287"/>
      <c r="AG24" s="287"/>
      <c r="AH24" s="303"/>
      <c r="AI24" s="275"/>
      <c r="AJ24" s="287"/>
      <c r="AK24" s="287"/>
      <c r="AL24" s="287"/>
      <c r="AM24" s="287"/>
      <c r="AN24" s="287"/>
      <c r="AO24" s="303"/>
      <c r="AP24" s="275"/>
      <c r="AQ24" s="287"/>
      <c r="AR24" s="287"/>
      <c r="AS24" s="287"/>
      <c r="AT24" s="287"/>
      <c r="AU24" s="287"/>
      <c r="AV24" s="303"/>
      <c r="AW24" s="275"/>
      <c r="AX24" s="287"/>
      <c r="AY24" s="287"/>
      <c r="AZ24" s="344"/>
      <c r="BA24" s="357"/>
      <c r="BB24" s="372"/>
      <c r="BC24" s="357"/>
      <c r="BD24" s="390"/>
      <c r="BE24" s="395"/>
      <c r="BF24" s="395"/>
      <c r="BG24" s="395"/>
      <c r="BH24" s="406"/>
    </row>
    <row r="25" spans="2:60" ht="20.25" customHeight="1">
      <c r="B25" s="125">
        <f>B22+1</f>
        <v>2</v>
      </c>
      <c r="C25" s="138"/>
      <c r="D25" s="156"/>
      <c r="E25" s="161"/>
      <c r="F25" s="161">
        <f>C24</f>
        <v>0</v>
      </c>
      <c r="G25" s="169"/>
      <c r="H25" s="179"/>
      <c r="I25" s="188"/>
      <c r="J25" s="199"/>
      <c r="K25" s="199"/>
      <c r="L25" s="169"/>
      <c r="M25" s="203"/>
      <c r="N25" s="213"/>
      <c r="O25" s="216"/>
      <c r="P25" s="222" t="s">
        <v>85</v>
      </c>
      <c r="Q25" s="231"/>
      <c r="R25" s="231"/>
      <c r="S25" s="241"/>
      <c r="T25" s="254"/>
      <c r="U25" s="273" t="str">
        <f>IF(U24="","",VLOOKUP(U24,'シフト記号表（勤務時間帯）'!$D$6:$X$47,21,FALSE))</f>
        <v/>
      </c>
      <c r="V25" s="285" t="str">
        <f>IF(V24="","",VLOOKUP(V24,'シフト記号表（勤務時間帯）'!$D$6:$X$47,21,FALSE))</f>
        <v/>
      </c>
      <c r="W25" s="285" t="str">
        <f>IF(W24="","",VLOOKUP(W24,'シフト記号表（勤務時間帯）'!$D$6:$X$47,21,FALSE))</f>
        <v/>
      </c>
      <c r="X25" s="285" t="str">
        <f>IF(X24="","",VLOOKUP(X24,'シフト記号表（勤務時間帯）'!$D$6:$X$47,21,FALSE))</f>
        <v/>
      </c>
      <c r="Y25" s="285" t="str">
        <f>IF(Y24="","",VLOOKUP(Y24,'シフト記号表（勤務時間帯）'!$D$6:$X$47,21,FALSE))</f>
        <v/>
      </c>
      <c r="Z25" s="285" t="str">
        <f>IF(Z24="","",VLOOKUP(Z24,'シフト記号表（勤務時間帯）'!$D$6:$X$47,21,FALSE))</f>
        <v/>
      </c>
      <c r="AA25" s="301" t="str">
        <f>IF(AA24="","",VLOOKUP(AA24,'シフト記号表（勤務時間帯）'!$D$6:$X$47,21,FALSE))</f>
        <v/>
      </c>
      <c r="AB25" s="273" t="str">
        <f>IF(AB24="","",VLOOKUP(AB24,'シフト記号表（勤務時間帯）'!$D$6:$X$47,21,FALSE))</f>
        <v/>
      </c>
      <c r="AC25" s="285" t="str">
        <f>IF(AC24="","",VLOOKUP(AC24,'シフト記号表（勤務時間帯）'!$D$6:$X$47,21,FALSE))</f>
        <v/>
      </c>
      <c r="AD25" s="285" t="str">
        <f>IF(AD24="","",VLOOKUP(AD24,'シフト記号表（勤務時間帯）'!$D$6:$X$47,21,FALSE))</f>
        <v/>
      </c>
      <c r="AE25" s="285" t="str">
        <f>IF(AE24="","",VLOOKUP(AE24,'シフト記号表（勤務時間帯）'!$D$6:$X$47,21,FALSE))</f>
        <v/>
      </c>
      <c r="AF25" s="285" t="str">
        <f>IF(AF24="","",VLOOKUP(AF24,'シフト記号表（勤務時間帯）'!$D$6:$X$47,21,FALSE))</f>
        <v/>
      </c>
      <c r="AG25" s="285" t="str">
        <f>IF(AG24="","",VLOOKUP(AG24,'シフト記号表（勤務時間帯）'!$D$6:$X$47,21,FALSE))</f>
        <v/>
      </c>
      <c r="AH25" s="301" t="str">
        <f>IF(AH24="","",VLOOKUP(AH24,'シフト記号表（勤務時間帯）'!$D$6:$X$47,21,FALSE))</f>
        <v/>
      </c>
      <c r="AI25" s="273" t="str">
        <f>IF(AI24="","",VLOOKUP(AI24,'シフト記号表（勤務時間帯）'!$D$6:$X$47,21,FALSE))</f>
        <v/>
      </c>
      <c r="AJ25" s="285" t="str">
        <f>IF(AJ24="","",VLOOKUP(AJ24,'シフト記号表（勤務時間帯）'!$D$6:$X$47,21,FALSE))</f>
        <v/>
      </c>
      <c r="AK25" s="285" t="str">
        <f>IF(AK24="","",VLOOKUP(AK24,'シフト記号表（勤務時間帯）'!$D$6:$X$47,21,FALSE))</f>
        <v/>
      </c>
      <c r="AL25" s="285" t="str">
        <f>IF(AL24="","",VLOOKUP(AL24,'シフト記号表（勤務時間帯）'!$D$6:$X$47,21,FALSE))</f>
        <v/>
      </c>
      <c r="AM25" s="285" t="str">
        <f>IF(AM24="","",VLOOKUP(AM24,'シフト記号表（勤務時間帯）'!$D$6:$X$47,21,FALSE))</f>
        <v/>
      </c>
      <c r="AN25" s="285" t="str">
        <f>IF(AN24="","",VLOOKUP(AN24,'シフト記号表（勤務時間帯）'!$D$6:$X$47,21,FALSE))</f>
        <v/>
      </c>
      <c r="AO25" s="301" t="str">
        <f>IF(AO24="","",VLOOKUP(AO24,'シフト記号表（勤務時間帯）'!$D$6:$X$47,21,FALSE))</f>
        <v/>
      </c>
      <c r="AP25" s="273" t="str">
        <f>IF(AP24="","",VLOOKUP(AP24,'シフト記号表（勤務時間帯）'!$D$6:$X$47,21,FALSE))</f>
        <v/>
      </c>
      <c r="AQ25" s="285" t="str">
        <f>IF(AQ24="","",VLOOKUP(AQ24,'シフト記号表（勤務時間帯）'!$D$6:$X$47,21,FALSE))</f>
        <v/>
      </c>
      <c r="AR25" s="285" t="str">
        <f>IF(AR24="","",VLOOKUP(AR24,'シフト記号表（勤務時間帯）'!$D$6:$X$47,21,FALSE))</f>
        <v/>
      </c>
      <c r="AS25" s="285" t="str">
        <f>IF(AS24="","",VLOOKUP(AS24,'シフト記号表（勤務時間帯）'!$D$6:$X$47,21,FALSE))</f>
        <v/>
      </c>
      <c r="AT25" s="285" t="str">
        <f>IF(AT24="","",VLOOKUP(AT24,'シフト記号表（勤務時間帯）'!$D$6:$X$47,21,FALSE))</f>
        <v/>
      </c>
      <c r="AU25" s="285" t="str">
        <f>IF(AU24="","",VLOOKUP(AU24,'シフト記号表（勤務時間帯）'!$D$6:$X$47,21,FALSE))</f>
        <v/>
      </c>
      <c r="AV25" s="301" t="str">
        <f>IF(AV24="","",VLOOKUP(AV24,'シフト記号表（勤務時間帯）'!$D$6:$X$47,21,FALSE))</f>
        <v/>
      </c>
      <c r="AW25" s="273" t="str">
        <f>IF(AW24="","",VLOOKUP(AW24,'シフト記号表（勤務時間帯）'!$D$6:$X$47,21,FALSE))</f>
        <v/>
      </c>
      <c r="AX25" s="285" t="str">
        <f>IF(AX24="","",VLOOKUP(AX24,'シフト記号表（勤務時間帯）'!$D$6:$X$47,21,FALSE))</f>
        <v/>
      </c>
      <c r="AY25" s="285" t="str">
        <f>IF(AY24="","",VLOOKUP(AY24,'シフト記号表（勤務時間帯）'!$D$6:$X$47,21,FALSE))</f>
        <v/>
      </c>
      <c r="AZ25" s="342" t="str">
        <f>IF($BC$3="４週",SUM(U25:AV25),IF($BC$3="暦月",SUM(U25:AY25),""))</f>
        <v/>
      </c>
      <c r="BA25" s="355"/>
      <c r="BB25" s="370" t="str">
        <f>IF($BC$3="４週",AZ25/4,IF($BC$3="暦月",(AZ25/($BC$8/7)),""))</f>
        <v/>
      </c>
      <c r="BC25" s="355"/>
      <c r="BD25" s="388"/>
      <c r="BE25" s="397"/>
      <c r="BF25" s="397"/>
      <c r="BG25" s="397"/>
      <c r="BH25" s="404"/>
    </row>
    <row r="26" spans="2:60" ht="20.25" customHeight="1">
      <c r="B26" s="126"/>
      <c r="C26" s="139"/>
      <c r="D26" s="153"/>
      <c r="E26" s="162"/>
      <c r="F26" s="162"/>
      <c r="G26" s="170">
        <f>C24</f>
        <v>0</v>
      </c>
      <c r="H26" s="180"/>
      <c r="I26" s="189"/>
      <c r="J26" s="196"/>
      <c r="K26" s="196"/>
      <c r="L26" s="170"/>
      <c r="M26" s="204"/>
      <c r="N26" s="210"/>
      <c r="O26" s="217"/>
      <c r="P26" s="223" t="s">
        <v>86</v>
      </c>
      <c r="Q26" s="232"/>
      <c r="R26" s="232"/>
      <c r="S26" s="242"/>
      <c r="T26" s="255"/>
      <c r="U26" s="274" t="str">
        <f>IF(U24="","",VLOOKUP(U24,'シフト記号表（勤務時間帯）'!$D$6:$Z$47,23,FALSE))</f>
        <v/>
      </c>
      <c r="V26" s="286" t="str">
        <f>IF(V24="","",VLOOKUP(V24,'シフト記号表（勤務時間帯）'!$D$6:$Z$47,23,FALSE))</f>
        <v/>
      </c>
      <c r="W26" s="286" t="str">
        <f>IF(W24="","",VLOOKUP(W24,'シフト記号表（勤務時間帯）'!$D$6:$Z$47,23,FALSE))</f>
        <v/>
      </c>
      <c r="X26" s="286" t="str">
        <f>IF(X24="","",VLOOKUP(X24,'シフト記号表（勤務時間帯）'!$D$6:$Z$47,23,FALSE))</f>
        <v/>
      </c>
      <c r="Y26" s="286" t="str">
        <f>IF(Y24="","",VLOOKUP(Y24,'シフト記号表（勤務時間帯）'!$D$6:$Z$47,23,FALSE))</f>
        <v/>
      </c>
      <c r="Z26" s="286" t="str">
        <f>IF(Z24="","",VLOOKUP(Z24,'シフト記号表（勤務時間帯）'!$D$6:$Z$47,23,FALSE))</f>
        <v/>
      </c>
      <c r="AA26" s="302" t="str">
        <f>IF(AA24="","",VLOOKUP(AA24,'シフト記号表（勤務時間帯）'!$D$6:$Z$47,23,FALSE))</f>
        <v/>
      </c>
      <c r="AB26" s="274" t="str">
        <f>IF(AB24="","",VLOOKUP(AB24,'シフト記号表（勤務時間帯）'!$D$6:$Z$47,23,FALSE))</f>
        <v/>
      </c>
      <c r="AC26" s="286" t="str">
        <f>IF(AC24="","",VLOOKUP(AC24,'シフト記号表（勤務時間帯）'!$D$6:$Z$47,23,FALSE))</f>
        <v/>
      </c>
      <c r="AD26" s="286" t="str">
        <f>IF(AD24="","",VLOOKUP(AD24,'シフト記号表（勤務時間帯）'!$D$6:$Z$47,23,FALSE))</f>
        <v/>
      </c>
      <c r="AE26" s="286" t="str">
        <f>IF(AE24="","",VLOOKUP(AE24,'シフト記号表（勤務時間帯）'!$D$6:$Z$47,23,FALSE))</f>
        <v/>
      </c>
      <c r="AF26" s="286" t="str">
        <f>IF(AF24="","",VLOOKUP(AF24,'シフト記号表（勤務時間帯）'!$D$6:$Z$47,23,FALSE))</f>
        <v/>
      </c>
      <c r="AG26" s="286" t="str">
        <f>IF(AG24="","",VLOOKUP(AG24,'シフト記号表（勤務時間帯）'!$D$6:$Z$47,23,FALSE))</f>
        <v/>
      </c>
      <c r="AH26" s="302" t="str">
        <f>IF(AH24="","",VLOOKUP(AH24,'シフト記号表（勤務時間帯）'!$D$6:$Z$47,23,FALSE))</f>
        <v/>
      </c>
      <c r="AI26" s="274" t="str">
        <f>IF(AI24="","",VLOOKUP(AI24,'シフト記号表（勤務時間帯）'!$D$6:$Z$47,23,FALSE))</f>
        <v/>
      </c>
      <c r="AJ26" s="286" t="str">
        <f>IF(AJ24="","",VLOOKUP(AJ24,'シフト記号表（勤務時間帯）'!$D$6:$Z$47,23,FALSE))</f>
        <v/>
      </c>
      <c r="AK26" s="286" t="str">
        <f>IF(AK24="","",VLOOKUP(AK24,'シフト記号表（勤務時間帯）'!$D$6:$Z$47,23,FALSE))</f>
        <v/>
      </c>
      <c r="AL26" s="286" t="str">
        <f>IF(AL24="","",VLOOKUP(AL24,'シフト記号表（勤務時間帯）'!$D$6:$Z$47,23,FALSE))</f>
        <v/>
      </c>
      <c r="AM26" s="286" t="str">
        <f>IF(AM24="","",VLOOKUP(AM24,'シフト記号表（勤務時間帯）'!$D$6:$Z$47,23,FALSE))</f>
        <v/>
      </c>
      <c r="AN26" s="286" t="str">
        <f>IF(AN24="","",VLOOKUP(AN24,'シフト記号表（勤務時間帯）'!$D$6:$Z$47,23,FALSE))</f>
        <v/>
      </c>
      <c r="AO26" s="302" t="str">
        <f>IF(AO24="","",VLOOKUP(AO24,'シフト記号表（勤務時間帯）'!$D$6:$Z$47,23,FALSE))</f>
        <v/>
      </c>
      <c r="AP26" s="274" t="str">
        <f>IF(AP24="","",VLOOKUP(AP24,'シフト記号表（勤務時間帯）'!$D$6:$Z$47,23,FALSE))</f>
        <v/>
      </c>
      <c r="AQ26" s="286" t="str">
        <f>IF(AQ24="","",VLOOKUP(AQ24,'シフト記号表（勤務時間帯）'!$D$6:$Z$47,23,FALSE))</f>
        <v/>
      </c>
      <c r="AR26" s="286" t="str">
        <f>IF(AR24="","",VLOOKUP(AR24,'シフト記号表（勤務時間帯）'!$D$6:$Z$47,23,FALSE))</f>
        <v/>
      </c>
      <c r="AS26" s="286" t="str">
        <f>IF(AS24="","",VLOOKUP(AS24,'シフト記号表（勤務時間帯）'!$D$6:$Z$47,23,FALSE))</f>
        <v/>
      </c>
      <c r="AT26" s="286" t="str">
        <f>IF(AT24="","",VLOOKUP(AT24,'シフト記号表（勤務時間帯）'!$D$6:$Z$47,23,FALSE))</f>
        <v/>
      </c>
      <c r="AU26" s="286" t="str">
        <f>IF(AU24="","",VLOOKUP(AU24,'シフト記号表（勤務時間帯）'!$D$6:$Z$47,23,FALSE))</f>
        <v/>
      </c>
      <c r="AV26" s="302" t="str">
        <f>IF(AV24="","",VLOOKUP(AV24,'シフト記号表（勤務時間帯）'!$D$6:$Z$47,23,FALSE))</f>
        <v/>
      </c>
      <c r="AW26" s="274" t="str">
        <f>IF(AW24="","",VLOOKUP(AW24,'シフト記号表（勤務時間帯）'!$D$6:$Z$47,23,FALSE))</f>
        <v/>
      </c>
      <c r="AX26" s="286" t="str">
        <f>IF(AX24="","",VLOOKUP(AX24,'シフト記号表（勤務時間帯）'!$D$6:$Z$47,23,FALSE))</f>
        <v/>
      </c>
      <c r="AY26" s="286" t="str">
        <f>IF(AY24="","",VLOOKUP(AY24,'シフト記号表（勤務時間帯）'!$D$6:$Z$47,23,FALSE))</f>
        <v/>
      </c>
      <c r="AZ26" s="343" t="str">
        <f>IF($BC$3="４週",SUM(U26:AV26),IF($BC$3="暦月",SUM(U26:AY26),""))</f>
        <v/>
      </c>
      <c r="BA26" s="356"/>
      <c r="BB26" s="371" t="str">
        <f>IF($BC$3="４週",AZ26/4,IF($BC$3="暦月",(AZ26/($BC$8/7)),""))</f>
        <v/>
      </c>
      <c r="BC26" s="356"/>
      <c r="BD26" s="389"/>
      <c r="BE26" s="394"/>
      <c r="BF26" s="394"/>
      <c r="BG26" s="394"/>
      <c r="BH26" s="405"/>
    </row>
    <row r="27" spans="2:60" ht="20.25" customHeight="1">
      <c r="B27" s="127"/>
      <c r="C27" s="140"/>
      <c r="D27" s="154"/>
      <c r="E27" s="163"/>
      <c r="F27" s="161"/>
      <c r="G27" s="169"/>
      <c r="H27" s="183"/>
      <c r="I27" s="190"/>
      <c r="J27" s="197"/>
      <c r="K27" s="197"/>
      <c r="L27" s="171"/>
      <c r="M27" s="205"/>
      <c r="N27" s="211"/>
      <c r="O27" s="218"/>
      <c r="P27" s="224" t="s">
        <v>36</v>
      </c>
      <c r="Q27" s="233"/>
      <c r="R27" s="233"/>
      <c r="S27" s="243"/>
      <c r="T27" s="256"/>
      <c r="U27" s="275"/>
      <c r="V27" s="287"/>
      <c r="W27" s="287"/>
      <c r="X27" s="287"/>
      <c r="Y27" s="287"/>
      <c r="Z27" s="287"/>
      <c r="AA27" s="303"/>
      <c r="AB27" s="275"/>
      <c r="AC27" s="287"/>
      <c r="AD27" s="287"/>
      <c r="AE27" s="287"/>
      <c r="AF27" s="287"/>
      <c r="AG27" s="287"/>
      <c r="AH27" s="303"/>
      <c r="AI27" s="275"/>
      <c r="AJ27" s="287"/>
      <c r="AK27" s="287"/>
      <c r="AL27" s="287"/>
      <c r="AM27" s="287"/>
      <c r="AN27" s="287"/>
      <c r="AO27" s="303"/>
      <c r="AP27" s="275"/>
      <c r="AQ27" s="287"/>
      <c r="AR27" s="287"/>
      <c r="AS27" s="287"/>
      <c r="AT27" s="287"/>
      <c r="AU27" s="287"/>
      <c r="AV27" s="303"/>
      <c r="AW27" s="275"/>
      <c r="AX27" s="287"/>
      <c r="AY27" s="287"/>
      <c r="AZ27" s="344"/>
      <c r="BA27" s="357"/>
      <c r="BB27" s="372"/>
      <c r="BC27" s="357"/>
      <c r="BD27" s="390"/>
      <c r="BE27" s="395"/>
      <c r="BF27" s="395"/>
      <c r="BG27" s="395"/>
      <c r="BH27" s="406"/>
    </row>
    <row r="28" spans="2:60" ht="20.25" customHeight="1">
      <c r="B28" s="125">
        <f>B25+1</f>
        <v>3</v>
      </c>
      <c r="C28" s="138"/>
      <c r="D28" s="156"/>
      <c r="E28" s="161"/>
      <c r="F28" s="161">
        <f>C27</f>
        <v>0</v>
      </c>
      <c r="G28" s="169"/>
      <c r="H28" s="179"/>
      <c r="I28" s="188"/>
      <c r="J28" s="199"/>
      <c r="K28" s="199"/>
      <c r="L28" s="169"/>
      <c r="M28" s="203"/>
      <c r="N28" s="213"/>
      <c r="O28" s="216"/>
      <c r="P28" s="222" t="s">
        <v>85</v>
      </c>
      <c r="Q28" s="231"/>
      <c r="R28" s="231"/>
      <c r="S28" s="241"/>
      <c r="T28" s="254"/>
      <c r="U28" s="273" t="str">
        <f>IF(U27="","",VLOOKUP(U27,'シフト記号表（勤務時間帯）'!$D$6:$X$47,21,FALSE))</f>
        <v/>
      </c>
      <c r="V28" s="285" t="str">
        <f>IF(V27="","",VLOOKUP(V27,'シフト記号表（勤務時間帯）'!$D$6:$X$47,21,FALSE))</f>
        <v/>
      </c>
      <c r="W28" s="285" t="str">
        <f>IF(W27="","",VLOOKUP(W27,'シフト記号表（勤務時間帯）'!$D$6:$X$47,21,FALSE))</f>
        <v/>
      </c>
      <c r="X28" s="285" t="str">
        <f>IF(X27="","",VLOOKUP(X27,'シフト記号表（勤務時間帯）'!$D$6:$X$47,21,FALSE))</f>
        <v/>
      </c>
      <c r="Y28" s="285" t="str">
        <f>IF(Y27="","",VLOOKUP(Y27,'シフト記号表（勤務時間帯）'!$D$6:$X$47,21,FALSE))</f>
        <v/>
      </c>
      <c r="Z28" s="285" t="str">
        <f>IF(Z27="","",VLOOKUP(Z27,'シフト記号表（勤務時間帯）'!$D$6:$X$47,21,FALSE))</f>
        <v/>
      </c>
      <c r="AA28" s="301" t="str">
        <f>IF(AA27="","",VLOOKUP(AA27,'シフト記号表（勤務時間帯）'!$D$6:$X$47,21,FALSE))</f>
        <v/>
      </c>
      <c r="AB28" s="273" t="str">
        <f>IF(AB27="","",VLOOKUP(AB27,'シフト記号表（勤務時間帯）'!$D$6:$X$47,21,FALSE))</f>
        <v/>
      </c>
      <c r="AC28" s="285" t="str">
        <f>IF(AC27="","",VLOOKUP(AC27,'シフト記号表（勤務時間帯）'!$D$6:$X$47,21,FALSE))</f>
        <v/>
      </c>
      <c r="AD28" s="285" t="str">
        <f>IF(AD27="","",VLOOKUP(AD27,'シフト記号表（勤務時間帯）'!$D$6:$X$47,21,FALSE))</f>
        <v/>
      </c>
      <c r="AE28" s="285" t="str">
        <f>IF(AE27="","",VLOOKUP(AE27,'シフト記号表（勤務時間帯）'!$D$6:$X$47,21,FALSE))</f>
        <v/>
      </c>
      <c r="AF28" s="285" t="str">
        <f>IF(AF27="","",VLOOKUP(AF27,'シフト記号表（勤務時間帯）'!$D$6:$X$47,21,FALSE))</f>
        <v/>
      </c>
      <c r="AG28" s="285" t="str">
        <f>IF(AG27="","",VLOOKUP(AG27,'シフト記号表（勤務時間帯）'!$D$6:$X$47,21,FALSE))</f>
        <v/>
      </c>
      <c r="AH28" s="301" t="str">
        <f>IF(AH27="","",VLOOKUP(AH27,'シフト記号表（勤務時間帯）'!$D$6:$X$47,21,FALSE))</f>
        <v/>
      </c>
      <c r="AI28" s="273" t="str">
        <f>IF(AI27="","",VLOOKUP(AI27,'シフト記号表（勤務時間帯）'!$D$6:$X$47,21,FALSE))</f>
        <v/>
      </c>
      <c r="AJ28" s="285" t="str">
        <f>IF(AJ27="","",VLOOKUP(AJ27,'シフト記号表（勤務時間帯）'!$D$6:$X$47,21,FALSE))</f>
        <v/>
      </c>
      <c r="AK28" s="285" t="str">
        <f>IF(AK27="","",VLOOKUP(AK27,'シフト記号表（勤務時間帯）'!$D$6:$X$47,21,FALSE))</f>
        <v/>
      </c>
      <c r="AL28" s="285" t="str">
        <f>IF(AL27="","",VLOOKUP(AL27,'シフト記号表（勤務時間帯）'!$D$6:$X$47,21,FALSE))</f>
        <v/>
      </c>
      <c r="AM28" s="285" t="str">
        <f>IF(AM27="","",VLOOKUP(AM27,'シフト記号表（勤務時間帯）'!$D$6:$X$47,21,FALSE))</f>
        <v/>
      </c>
      <c r="AN28" s="285" t="str">
        <f>IF(AN27="","",VLOOKUP(AN27,'シフト記号表（勤務時間帯）'!$D$6:$X$47,21,FALSE))</f>
        <v/>
      </c>
      <c r="AO28" s="301" t="str">
        <f>IF(AO27="","",VLOOKUP(AO27,'シフト記号表（勤務時間帯）'!$D$6:$X$47,21,FALSE))</f>
        <v/>
      </c>
      <c r="AP28" s="273" t="str">
        <f>IF(AP27="","",VLOOKUP(AP27,'シフト記号表（勤務時間帯）'!$D$6:$X$47,21,FALSE))</f>
        <v/>
      </c>
      <c r="AQ28" s="285" t="str">
        <f>IF(AQ27="","",VLOOKUP(AQ27,'シフト記号表（勤務時間帯）'!$D$6:$X$47,21,FALSE))</f>
        <v/>
      </c>
      <c r="AR28" s="285" t="str">
        <f>IF(AR27="","",VLOOKUP(AR27,'シフト記号表（勤務時間帯）'!$D$6:$X$47,21,FALSE))</f>
        <v/>
      </c>
      <c r="AS28" s="285" t="str">
        <f>IF(AS27="","",VLOOKUP(AS27,'シフト記号表（勤務時間帯）'!$D$6:$X$47,21,FALSE))</f>
        <v/>
      </c>
      <c r="AT28" s="285" t="str">
        <f>IF(AT27="","",VLOOKUP(AT27,'シフト記号表（勤務時間帯）'!$D$6:$X$47,21,FALSE))</f>
        <v/>
      </c>
      <c r="AU28" s="285" t="str">
        <f>IF(AU27="","",VLOOKUP(AU27,'シフト記号表（勤務時間帯）'!$D$6:$X$47,21,FALSE))</f>
        <v/>
      </c>
      <c r="AV28" s="301" t="str">
        <f>IF(AV27="","",VLOOKUP(AV27,'シフト記号表（勤務時間帯）'!$D$6:$X$47,21,FALSE))</f>
        <v/>
      </c>
      <c r="AW28" s="273" t="str">
        <f>IF(AW27="","",VLOOKUP(AW27,'シフト記号表（勤務時間帯）'!$D$6:$X$47,21,FALSE))</f>
        <v/>
      </c>
      <c r="AX28" s="285" t="str">
        <f>IF(AX27="","",VLOOKUP(AX27,'シフト記号表（勤務時間帯）'!$D$6:$X$47,21,FALSE))</f>
        <v/>
      </c>
      <c r="AY28" s="285" t="str">
        <f>IF(AY27="","",VLOOKUP(AY27,'シフト記号表（勤務時間帯）'!$D$6:$X$47,21,FALSE))</f>
        <v/>
      </c>
      <c r="AZ28" s="342" t="str">
        <f>IF($BC$3="４週",SUM(U28:AV28),IF($BC$3="暦月",SUM(U28:AY28),""))</f>
        <v/>
      </c>
      <c r="BA28" s="355"/>
      <c r="BB28" s="370" t="str">
        <f>IF($BC$3="４週",AZ28/4,IF($BC$3="暦月",(AZ28/($BC$8/7)),""))</f>
        <v/>
      </c>
      <c r="BC28" s="355"/>
      <c r="BD28" s="388"/>
      <c r="BE28" s="397"/>
      <c r="BF28" s="397"/>
      <c r="BG28" s="397"/>
      <c r="BH28" s="404"/>
    </row>
    <row r="29" spans="2:60" ht="20.25" customHeight="1">
      <c r="B29" s="126"/>
      <c r="C29" s="139"/>
      <c r="D29" s="153"/>
      <c r="E29" s="162"/>
      <c r="F29" s="162"/>
      <c r="G29" s="170">
        <f>C27</f>
        <v>0</v>
      </c>
      <c r="H29" s="180"/>
      <c r="I29" s="189"/>
      <c r="J29" s="196"/>
      <c r="K29" s="196"/>
      <c r="L29" s="170"/>
      <c r="M29" s="204"/>
      <c r="N29" s="210"/>
      <c r="O29" s="217"/>
      <c r="P29" s="223" t="s">
        <v>86</v>
      </c>
      <c r="Q29" s="113"/>
      <c r="R29" s="113"/>
      <c r="S29" s="146"/>
      <c r="T29" s="259"/>
      <c r="U29" s="274" t="str">
        <f>IF(U27="","",VLOOKUP(U27,'シフト記号表（勤務時間帯）'!$D$6:$Z$47,23,FALSE))</f>
        <v/>
      </c>
      <c r="V29" s="286" t="str">
        <f>IF(V27="","",VLOOKUP(V27,'シフト記号表（勤務時間帯）'!$D$6:$Z$47,23,FALSE))</f>
        <v/>
      </c>
      <c r="W29" s="286" t="str">
        <f>IF(W27="","",VLOOKUP(W27,'シフト記号表（勤務時間帯）'!$D$6:$Z$47,23,FALSE))</f>
        <v/>
      </c>
      <c r="X29" s="286" t="str">
        <f>IF(X27="","",VLOOKUP(X27,'シフト記号表（勤務時間帯）'!$D$6:$Z$47,23,FALSE))</f>
        <v/>
      </c>
      <c r="Y29" s="286" t="str">
        <f>IF(Y27="","",VLOOKUP(Y27,'シフト記号表（勤務時間帯）'!$D$6:$Z$47,23,FALSE))</f>
        <v/>
      </c>
      <c r="Z29" s="286" t="str">
        <f>IF(Z27="","",VLOOKUP(Z27,'シフト記号表（勤務時間帯）'!$D$6:$Z$47,23,FALSE))</f>
        <v/>
      </c>
      <c r="AA29" s="302" t="str">
        <f>IF(AA27="","",VLOOKUP(AA27,'シフト記号表（勤務時間帯）'!$D$6:$Z$47,23,FALSE))</f>
        <v/>
      </c>
      <c r="AB29" s="274" t="str">
        <f>IF(AB27="","",VLOOKUP(AB27,'シフト記号表（勤務時間帯）'!$D$6:$Z$47,23,FALSE))</f>
        <v/>
      </c>
      <c r="AC29" s="286" t="str">
        <f>IF(AC27="","",VLOOKUP(AC27,'シフト記号表（勤務時間帯）'!$D$6:$Z$47,23,FALSE))</f>
        <v/>
      </c>
      <c r="AD29" s="286" t="str">
        <f>IF(AD27="","",VLOOKUP(AD27,'シフト記号表（勤務時間帯）'!$D$6:$Z$47,23,FALSE))</f>
        <v/>
      </c>
      <c r="AE29" s="286" t="str">
        <f>IF(AE27="","",VLOOKUP(AE27,'シフト記号表（勤務時間帯）'!$D$6:$Z$47,23,FALSE))</f>
        <v/>
      </c>
      <c r="AF29" s="286" t="str">
        <f>IF(AF27="","",VLOOKUP(AF27,'シフト記号表（勤務時間帯）'!$D$6:$Z$47,23,FALSE))</f>
        <v/>
      </c>
      <c r="AG29" s="286" t="str">
        <f>IF(AG27="","",VLOOKUP(AG27,'シフト記号表（勤務時間帯）'!$D$6:$Z$47,23,FALSE))</f>
        <v/>
      </c>
      <c r="AH29" s="302" t="str">
        <f>IF(AH27="","",VLOOKUP(AH27,'シフト記号表（勤務時間帯）'!$D$6:$Z$47,23,FALSE))</f>
        <v/>
      </c>
      <c r="AI29" s="274" t="str">
        <f>IF(AI27="","",VLOOKUP(AI27,'シフト記号表（勤務時間帯）'!$D$6:$Z$47,23,FALSE))</f>
        <v/>
      </c>
      <c r="AJ29" s="286" t="str">
        <f>IF(AJ27="","",VLOOKUP(AJ27,'シフト記号表（勤務時間帯）'!$D$6:$Z$47,23,FALSE))</f>
        <v/>
      </c>
      <c r="AK29" s="286" t="str">
        <f>IF(AK27="","",VLOOKUP(AK27,'シフト記号表（勤務時間帯）'!$D$6:$Z$47,23,FALSE))</f>
        <v/>
      </c>
      <c r="AL29" s="286" t="str">
        <f>IF(AL27="","",VLOOKUP(AL27,'シフト記号表（勤務時間帯）'!$D$6:$Z$47,23,FALSE))</f>
        <v/>
      </c>
      <c r="AM29" s="286" t="str">
        <f>IF(AM27="","",VLOOKUP(AM27,'シフト記号表（勤務時間帯）'!$D$6:$Z$47,23,FALSE))</f>
        <v/>
      </c>
      <c r="AN29" s="286" t="str">
        <f>IF(AN27="","",VLOOKUP(AN27,'シフト記号表（勤務時間帯）'!$D$6:$Z$47,23,FALSE))</f>
        <v/>
      </c>
      <c r="AO29" s="302" t="str">
        <f>IF(AO27="","",VLOOKUP(AO27,'シフト記号表（勤務時間帯）'!$D$6:$Z$47,23,FALSE))</f>
        <v/>
      </c>
      <c r="AP29" s="274" t="str">
        <f>IF(AP27="","",VLOOKUP(AP27,'シフト記号表（勤務時間帯）'!$D$6:$Z$47,23,FALSE))</f>
        <v/>
      </c>
      <c r="AQ29" s="286" t="str">
        <f>IF(AQ27="","",VLOOKUP(AQ27,'シフト記号表（勤務時間帯）'!$D$6:$Z$47,23,FALSE))</f>
        <v/>
      </c>
      <c r="AR29" s="286" t="str">
        <f>IF(AR27="","",VLOOKUP(AR27,'シフト記号表（勤務時間帯）'!$D$6:$Z$47,23,FALSE))</f>
        <v/>
      </c>
      <c r="AS29" s="286" t="str">
        <f>IF(AS27="","",VLOOKUP(AS27,'シフト記号表（勤務時間帯）'!$D$6:$Z$47,23,FALSE))</f>
        <v/>
      </c>
      <c r="AT29" s="286" t="str">
        <f>IF(AT27="","",VLOOKUP(AT27,'シフト記号表（勤務時間帯）'!$D$6:$Z$47,23,FALSE))</f>
        <v/>
      </c>
      <c r="AU29" s="286" t="str">
        <f>IF(AU27="","",VLOOKUP(AU27,'シフト記号表（勤務時間帯）'!$D$6:$Z$47,23,FALSE))</f>
        <v/>
      </c>
      <c r="AV29" s="302" t="str">
        <f>IF(AV27="","",VLOOKUP(AV27,'シフト記号表（勤務時間帯）'!$D$6:$Z$47,23,FALSE))</f>
        <v/>
      </c>
      <c r="AW29" s="274" t="str">
        <f>IF(AW27="","",VLOOKUP(AW27,'シフト記号表（勤務時間帯）'!$D$6:$Z$47,23,FALSE))</f>
        <v/>
      </c>
      <c r="AX29" s="286" t="str">
        <f>IF(AX27="","",VLOOKUP(AX27,'シフト記号表（勤務時間帯）'!$D$6:$Z$47,23,FALSE))</f>
        <v/>
      </c>
      <c r="AY29" s="286" t="str">
        <f>IF(AY27="","",VLOOKUP(AY27,'シフト記号表（勤務時間帯）'!$D$6:$Z$47,23,FALSE))</f>
        <v/>
      </c>
      <c r="AZ29" s="343" t="str">
        <f>IF($BC$3="４週",SUM(U29:AV29),IF($BC$3="暦月",SUM(U29:AY29),""))</f>
        <v/>
      </c>
      <c r="BA29" s="356"/>
      <c r="BB29" s="371" t="str">
        <f>IF($BC$3="４週",AZ29/4,IF($BC$3="暦月",(AZ29/($BC$8/7)),""))</f>
        <v/>
      </c>
      <c r="BC29" s="356"/>
      <c r="BD29" s="389"/>
      <c r="BE29" s="394"/>
      <c r="BF29" s="394"/>
      <c r="BG29" s="394"/>
      <c r="BH29" s="405"/>
    </row>
    <row r="30" spans="2:60" ht="20.25" customHeight="1">
      <c r="B30" s="127"/>
      <c r="C30" s="140"/>
      <c r="D30" s="154"/>
      <c r="E30" s="163"/>
      <c r="F30" s="161"/>
      <c r="G30" s="169"/>
      <c r="H30" s="183"/>
      <c r="I30" s="190"/>
      <c r="J30" s="197"/>
      <c r="K30" s="197"/>
      <c r="L30" s="171"/>
      <c r="M30" s="205"/>
      <c r="N30" s="211"/>
      <c r="O30" s="218"/>
      <c r="P30" s="224" t="s">
        <v>36</v>
      </c>
      <c r="Q30" s="233"/>
      <c r="R30" s="233"/>
      <c r="S30" s="243"/>
      <c r="T30" s="256"/>
      <c r="U30" s="275"/>
      <c r="V30" s="287"/>
      <c r="W30" s="287"/>
      <c r="X30" s="287"/>
      <c r="Y30" s="287"/>
      <c r="Z30" s="287"/>
      <c r="AA30" s="303"/>
      <c r="AB30" s="275"/>
      <c r="AC30" s="287"/>
      <c r="AD30" s="287"/>
      <c r="AE30" s="287"/>
      <c r="AF30" s="287"/>
      <c r="AG30" s="287"/>
      <c r="AH30" s="303"/>
      <c r="AI30" s="275"/>
      <c r="AJ30" s="287"/>
      <c r="AK30" s="287"/>
      <c r="AL30" s="287"/>
      <c r="AM30" s="287"/>
      <c r="AN30" s="287"/>
      <c r="AO30" s="303"/>
      <c r="AP30" s="275"/>
      <c r="AQ30" s="287"/>
      <c r="AR30" s="287"/>
      <c r="AS30" s="287"/>
      <c r="AT30" s="287"/>
      <c r="AU30" s="287"/>
      <c r="AV30" s="303"/>
      <c r="AW30" s="275"/>
      <c r="AX30" s="287"/>
      <c r="AY30" s="287"/>
      <c r="AZ30" s="344"/>
      <c r="BA30" s="357"/>
      <c r="BB30" s="372"/>
      <c r="BC30" s="357"/>
      <c r="BD30" s="390"/>
      <c r="BE30" s="395"/>
      <c r="BF30" s="395"/>
      <c r="BG30" s="395"/>
      <c r="BH30" s="406"/>
    </row>
    <row r="31" spans="2:60" ht="20.25" customHeight="1">
      <c r="B31" s="125">
        <f>B28+1</f>
        <v>4</v>
      </c>
      <c r="C31" s="138"/>
      <c r="D31" s="156"/>
      <c r="E31" s="161"/>
      <c r="F31" s="161">
        <f>C30</f>
        <v>0</v>
      </c>
      <c r="G31" s="169"/>
      <c r="H31" s="179"/>
      <c r="I31" s="188"/>
      <c r="J31" s="199"/>
      <c r="K31" s="199"/>
      <c r="L31" s="169"/>
      <c r="M31" s="203"/>
      <c r="N31" s="213"/>
      <c r="O31" s="216"/>
      <c r="P31" s="222" t="s">
        <v>85</v>
      </c>
      <c r="Q31" s="231"/>
      <c r="R31" s="231"/>
      <c r="S31" s="241"/>
      <c r="T31" s="254"/>
      <c r="U31" s="273" t="str">
        <f>IF(U30="","",VLOOKUP(U30,'シフト記号表（勤務時間帯）'!$D$6:$X$47,21,FALSE))</f>
        <v/>
      </c>
      <c r="V31" s="285" t="str">
        <f>IF(V30="","",VLOOKUP(V30,'シフト記号表（勤務時間帯）'!$D$6:$X$47,21,FALSE))</f>
        <v/>
      </c>
      <c r="W31" s="285" t="str">
        <f>IF(W30="","",VLOOKUP(W30,'シフト記号表（勤務時間帯）'!$D$6:$X$47,21,FALSE))</f>
        <v/>
      </c>
      <c r="X31" s="285" t="str">
        <f>IF(X30="","",VLOOKUP(X30,'シフト記号表（勤務時間帯）'!$D$6:$X$47,21,FALSE))</f>
        <v/>
      </c>
      <c r="Y31" s="285" t="str">
        <f>IF(Y30="","",VLOOKUP(Y30,'シフト記号表（勤務時間帯）'!$D$6:$X$47,21,FALSE))</f>
        <v/>
      </c>
      <c r="Z31" s="285" t="str">
        <f>IF(Z30="","",VLOOKUP(Z30,'シフト記号表（勤務時間帯）'!$D$6:$X$47,21,FALSE))</f>
        <v/>
      </c>
      <c r="AA31" s="301" t="str">
        <f>IF(AA30="","",VLOOKUP(AA30,'シフト記号表（勤務時間帯）'!$D$6:$X$47,21,FALSE))</f>
        <v/>
      </c>
      <c r="AB31" s="273" t="str">
        <f>IF(AB30="","",VLOOKUP(AB30,'シフト記号表（勤務時間帯）'!$D$6:$X$47,21,FALSE))</f>
        <v/>
      </c>
      <c r="AC31" s="285" t="str">
        <f>IF(AC30="","",VLOOKUP(AC30,'シフト記号表（勤務時間帯）'!$D$6:$X$47,21,FALSE))</f>
        <v/>
      </c>
      <c r="AD31" s="285" t="str">
        <f>IF(AD30="","",VLOOKUP(AD30,'シフト記号表（勤務時間帯）'!$D$6:$X$47,21,FALSE))</f>
        <v/>
      </c>
      <c r="AE31" s="285" t="str">
        <f>IF(AE30="","",VLOOKUP(AE30,'シフト記号表（勤務時間帯）'!$D$6:$X$47,21,FALSE))</f>
        <v/>
      </c>
      <c r="AF31" s="285" t="str">
        <f>IF(AF30="","",VLOOKUP(AF30,'シフト記号表（勤務時間帯）'!$D$6:$X$47,21,FALSE))</f>
        <v/>
      </c>
      <c r="AG31" s="285" t="str">
        <f>IF(AG30="","",VLOOKUP(AG30,'シフト記号表（勤務時間帯）'!$D$6:$X$47,21,FALSE))</f>
        <v/>
      </c>
      <c r="AH31" s="301" t="str">
        <f>IF(AH30="","",VLOOKUP(AH30,'シフト記号表（勤務時間帯）'!$D$6:$X$47,21,FALSE))</f>
        <v/>
      </c>
      <c r="AI31" s="273" t="str">
        <f>IF(AI30="","",VLOOKUP(AI30,'シフト記号表（勤務時間帯）'!$D$6:$X$47,21,FALSE))</f>
        <v/>
      </c>
      <c r="AJ31" s="285" t="str">
        <f>IF(AJ30="","",VLOOKUP(AJ30,'シフト記号表（勤務時間帯）'!$D$6:$X$47,21,FALSE))</f>
        <v/>
      </c>
      <c r="AK31" s="285" t="str">
        <f>IF(AK30="","",VLOOKUP(AK30,'シフト記号表（勤務時間帯）'!$D$6:$X$47,21,FALSE))</f>
        <v/>
      </c>
      <c r="AL31" s="285" t="str">
        <f>IF(AL30="","",VLOOKUP(AL30,'シフト記号表（勤務時間帯）'!$D$6:$X$47,21,FALSE))</f>
        <v/>
      </c>
      <c r="AM31" s="285" t="str">
        <f>IF(AM30="","",VLOOKUP(AM30,'シフト記号表（勤務時間帯）'!$D$6:$X$47,21,FALSE))</f>
        <v/>
      </c>
      <c r="AN31" s="285" t="str">
        <f>IF(AN30="","",VLOOKUP(AN30,'シフト記号表（勤務時間帯）'!$D$6:$X$47,21,FALSE))</f>
        <v/>
      </c>
      <c r="AO31" s="301" t="str">
        <f>IF(AO30="","",VLOOKUP(AO30,'シフト記号表（勤務時間帯）'!$D$6:$X$47,21,FALSE))</f>
        <v/>
      </c>
      <c r="AP31" s="273" t="str">
        <f>IF(AP30="","",VLOOKUP(AP30,'シフト記号表（勤務時間帯）'!$D$6:$X$47,21,FALSE))</f>
        <v/>
      </c>
      <c r="AQ31" s="285" t="str">
        <f>IF(AQ30="","",VLOOKUP(AQ30,'シフト記号表（勤務時間帯）'!$D$6:$X$47,21,FALSE))</f>
        <v/>
      </c>
      <c r="AR31" s="285" t="str">
        <f>IF(AR30="","",VLOOKUP(AR30,'シフト記号表（勤務時間帯）'!$D$6:$X$47,21,FALSE))</f>
        <v/>
      </c>
      <c r="AS31" s="285" t="str">
        <f>IF(AS30="","",VLOOKUP(AS30,'シフト記号表（勤務時間帯）'!$D$6:$X$47,21,FALSE))</f>
        <v/>
      </c>
      <c r="AT31" s="285" t="str">
        <f>IF(AT30="","",VLOOKUP(AT30,'シフト記号表（勤務時間帯）'!$D$6:$X$47,21,FALSE))</f>
        <v/>
      </c>
      <c r="AU31" s="285" t="str">
        <f>IF(AU30="","",VLOOKUP(AU30,'シフト記号表（勤務時間帯）'!$D$6:$X$47,21,FALSE))</f>
        <v/>
      </c>
      <c r="AV31" s="301" t="str">
        <f>IF(AV30="","",VLOOKUP(AV30,'シフト記号表（勤務時間帯）'!$D$6:$X$47,21,FALSE))</f>
        <v/>
      </c>
      <c r="AW31" s="273" t="str">
        <f>IF(AW30="","",VLOOKUP(AW30,'シフト記号表（勤務時間帯）'!$D$6:$X$47,21,FALSE))</f>
        <v/>
      </c>
      <c r="AX31" s="285" t="str">
        <f>IF(AX30="","",VLOOKUP(AX30,'シフト記号表（勤務時間帯）'!$D$6:$X$47,21,FALSE))</f>
        <v/>
      </c>
      <c r="AY31" s="285" t="str">
        <f>IF(AY30="","",VLOOKUP(AY30,'シフト記号表（勤務時間帯）'!$D$6:$X$47,21,FALSE))</f>
        <v/>
      </c>
      <c r="AZ31" s="342" t="str">
        <f>IF($BC$3="４週",SUM(U31:AV31),IF($BC$3="暦月",SUM(U31:AY31),""))</f>
        <v/>
      </c>
      <c r="BA31" s="355"/>
      <c r="BB31" s="370" t="str">
        <f>IF($BC$3="４週",AZ31/4,IF($BC$3="暦月",(AZ31/($BC$8/7)),""))</f>
        <v/>
      </c>
      <c r="BC31" s="355"/>
      <c r="BD31" s="388"/>
      <c r="BE31" s="397"/>
      <c r="BF31" s="397"/>
      <c r="BG31" s="397"/>
      <c r="BH31" s="404"/>
    </row>
    <row r="32" spans="2:60" ht="20.25" customHeight="1">
      <c r="B32" s="126"/>
      <c r="C32" s="139"/>
      <c r="D32" s="153"/>
      <c r="E32" s="162"/>
      <c r="F32" s="162"/>
      <c r="G32" s="170">
        <f>C30</f>
        <v>0</v>
      </c>
      <c r="H32" s="180"/>
      <c r="I32" s="189"/>
      <c r="J32" s="196"/>
      <c r="K32" s="196"/>
      <c r="L32" s="170"/>
      <c r="M32" s="204"/>
      <c r="N32" s="210"/>
      <c r="O32" s="217"/>
      <c r="P32" s="223" t="s">
        <v>86</v>
      </c>
      <c r="Q32" s="236"/>
      <c r="R32" s="236"/>
      <c r="S32" s="242"/>
      <c r="T32" s="255"/>
      <c r="U32" s="274" t="str">
        <f>IF(U30="","",VLOOKUP(U30,'シフト記号表（勤務時間帯）'!$D$6:$Z$47,23,FALSE))</f>
        <v/>
      </c>
      <c r="V32" s="286" t="str">
        <f>IF(V30="","",VLOOKUP(V30,'シフト記号表（勤務時間帯）'!$D$6:$Z$47,23,FALSE))</f>
        <v/>
      </c>
      <c r="W32" s="286" t="str">
        <f>IF(W30="","",VLOOKUP(W30,'シフト記号表（勤務時間帯）'!$D$6:$Z$47,23,FALSE))</f>
        <v/>
      </c>
      <c r="X32" s="286" t="str">
        <f>IF(X30="","",VLOOKUP(X30,'シフト記号表（勤務時間帯）'!$D$6:$Z$47,23,FALSE))</f>
        <v/>
      </c>
      <c r="Y32" s="286" t="str">
        <f>IF(Y30="","",VLOOKUP(Y30,'シフト記号表（勤務時間帯）'!$D$6:$Z$47,23,FALSE))</f>
        <v/>
      </c>
      <c r="Z32" s="286" t="str">
        <f>IF(Z30="","",VLOOKUP(Z30,'シフト記号表（勤務時間帯）'!$D$6:$Z$47,23,FALSE))</f>
        <v/>
      </c>
      <c r="AA32" s="302" t="str">
        <f>IF(AA30="","",VLOOKUP(AA30,'シフト記号表（勤務時間帯）'!$D$6:$Z$47,23,FALSE))</f>
        <v/>
      </c>
      <c r="AB32" s="274" t="str">
        <f>IF(AB30="","",VLOOKUP(AB30,'シフト記号表（勤務時間帯）'!$D$6:$Z$47,23,FALSE))</f>
        <v/>
      </c>
      <c r="AC32" s="286" t="str">
        <f>IF(AC30="","",VLOOKUP(AC30,'シフト記号表（勤務時間帯）'!$D$6:$Z$47,23,FALSE))</f>
        <v/>
      </c>
      <c r="AD32" s="286" t="str">
        <f>IF(AD30="","",VLOOKUP(AD30,'シフト記号表（勤務時間帯）'!$D$6:$Z$47,23,FALSE))</f>
        <v/>
      </c>
      <c r="AE32" s="286" t="str">
        <f>IF(AE30="","",VLOOKUP(AE30,'シフト記号表（勤務時間帯）'!$D$6:$Z$47,23,FALSE))</f>
        <v/>
      </c>
      <c r="AF32" s="286" t="str">
        <f>IF(AF30="","",VLOOKUP(AF30,'シフト記号表（勤務時間帯）'!$D$6:$Z$47,23,FALSE))</f>
        <v/>
      </c>
      <c r="AG32" s="286" t="str">
        <f>IF(AG30="","",VLOOKUP(AG30,'シフト記号表（勤務時間帯）'!$D$6:$Z$47,23,FALSE))</f>
        <v/>
      </c>
      <c r="AH32" s="302" t="str">
        <f>IF(AH30="","",VLOOKUP(AH30,'シフト記号表（勤務時間帯）'!$D$6:$Z$47,23,FALSE))</f>
        <v/>
      </c>
      <c r="AI32" s="274" t="str">
        <f>IF(AI30="","",VLOOKUP(AI30,'シフト記号表（勤務時間帯）'!$D$6:$Z$47,23,FALSE))</f>
        <v/>
      </c>
      <c r="AJ32" s="286" t="str">
        <f>IF(AJ30="","",VLOOKUP(AJ30,'シフト記号表（勤務時間帯）'!$D$6:$Z$47,23,FALSE))</f>
        <v/>
      </c>
      <c r="AK32" s="286" t="str">
        <f>IF(AK30="","",VLOOKUP(AK30,'シフト記号表（勤務時間帯）'!$D$6:$Z$47,23,FALSE))</f>
        <v/>
      </c>
      <c r="AL32" s="286" t="str">
        <f>IF(AL30="","",VLOOKUP(AL30,'シフト記号表（勤務時間帯）'!$D$6:$Z$47,23,FALSE))</f>
        <v/>
      </c>
      <c r="AM32" s="286" t="str">
        <f>IF(AM30="","",VLOOKUP(AM30,'シフト記号表（勤務時間帯）'!$D$6:$Z$47,23,FALSE))</f>
        <v/>
      </c>
      <c r="AN32" s="286" t="str">
        <f>IF(AN30="","",VLOOKUP(AN30,'シフト記号表（勤務時間帯）'!$D$6:$Z$47,23,FALSE))</f>
        <v/>
      </c>
      <c r="AO32" s="302" t="str">
        <f>IF(AO30="","",VLOOKUP(AO30,'シフト記号表（勤務時間帯）'!$D$6:$Z$47,23,FALSE))</f>
        <v/>
      </c>
      <c r="AP32" s="274" t="str">
        <f>IF(AP30="","",VLOOKUP(AP30,'シフト記号表（勤務時間帯）'!$D$6:$Z$47,23,FALSE))</f>
        <v/>
      </c>
      <c r="AQ32" s="286" t="str">
        <f>IF(AQ30="","",VLOOKUP(AQ30,'シフト記号表（勤務時間帯）'!$D$6:$Z$47,23,FALSE))</f>
        <v/>
      </c>
      <c r="AR32" s="286" t="str">
        <f>IF(AR30="","",VLOOKUP(AR30,'シフト記号表（勤務時間帯）'!$D$6:$Z$47,23,FALSE))</f>
        <v/>
      </c>
      <c r="AS32" s="286" t="str">
        <f>IF(AS30="","",VLOOKUP(AS30,'シフト記号表（勤務時間帯）'!$D$6:$Z$47,23,FALSE))</f>
        <v/>
      </c>
      <c r="AT32" s="286" t="str">
        <f>IF(AT30="","",VLOOKUP(AT30,'シフト記号表（勤務時間帯）'!$D$6:$Z$47,23,FALSE))</f>
        <v/>
      </c>
      <c r="AU32" s="286" t="str">
        <f>IF(AU30="","",VLOOKUP(AU30,'シフト記号表（勤務時間帯）'!$D$6:$Z$47,23,FALSE))</f>
        <v/>
      </c>
      <c r="AV32" s="302" t="str">
        <f>IF(AV30="","",VLOOKUP(AV30,'シフト記号表（勤務時間帯）'!$D$6:$Z$47,23,FALSE))</f>
        <v/>
      </c>
      <c r="AW32" s="274" t="str">
        <f>IF(AW30="","",VLOOKUP(AW30,'シフト記号表（勤務時間帯）'!$D$6:$Z$47,23,FALSE))</f>
        <v/>
      </c>
      <c r="AX32" s="286" t="str">
        <f>IF(AX30="","",VLOOKUP(AX30,'シフト記号表（勤務時間帯）'!$D$6:$Z$47,23,FALSE))</f>
        <v/>
      </c>
      <c r="AY32" s="286" t="str">
        <f>IF(AY30="","",VLOOKUP(AY30,'シフト記号表（勤務時間帯）'!$D$6:$Z$47,23,FALSE))</f>
        <v/>
      </c>
      <c r="AZ32" s="343" t="str">
        <f>IF($BC$3="４週",SUM(U32:AV32),IF($BC$3="暦月",SUM(U32:AY32),""))</f>
        <v/>
      </c>
      <c r="BA32" s="356"/>
      <c r="BB32" s="371" t="str">
        <f>IF($BC$3="４週",AZ32/4,IF($BC$3="暦月",(AZ32/($BC$8/7)),""))</f>
        <v/>
      </c>
      <c r="BC32" s="356"/>
      <c r="BD32" s="389"/>
      <c r="BE32" s="394"/>
      <c r="BF32" s="394"/>
      <c r="BG32" s="394"/>
      <c r="BH32" s="405"/>
    </row>
    <row r="33" spans="2:60" ht="20.25" customHeight="1">
      <c r="B33" s="127"/>
      <c r="C33" s="140"/>
      <c r="D33" s="154"/>
      <c r="E33" s="163"/>
      <c r="F33" s="161"/>
      <c r="G33" s="169"/>
      <c r="H33" s="183"/>
      <c r="I33" s="190"/>
      <c r="J33" s="197"/>
      <c r="K33" s="197"/>
      <c r="L33" s="171"/>
      <c r="M33" s="205"/>
      <c r="N33" s="211"/>
      <c r="O33" s="218"/>
      <c r="P33" s="224" t="s">
        <v>36</v>
      </c>
      <c r="Q33" s="233"/>
      <c r="R33" s="233"/>
      <c r="S33" s="243"/>
      <c r="T33" s="256"/>
      <c r="U33" s="275"/>
      <c r="V33" s="287"/>
      <c r="W33" s="287"/>
      <c r="X33" s="287"/>
      <c r="Y33" s="287"/>
      <c r="Z33" s="287"/>
      <c r="AA33" s="303"/>
      <c r="AB33" s="275"/>
      <c r="AC33" s="287"/>
      <c r="AD33" s="287"/>
      <c r="AE33" s="287"/>
      <c r="AF33" s="287"/>
      <c r="AG33" s="287"/>
      <c r="AH33" s="303"/>
      <c r="AI33" s="275"/>
      <c r="AJ33" s="287"/>
      <c r="AK33" s="287"/>
      <c r="AL33" s="287"/>
      <c r="AM33" s="287"/>
      <c r="AN33" s="287"/>
      <c r="AO33" s="303"/>
      <c r="AP33" s="275"/>
      <c r="AQ33" s="287"/>
      <c r="AR33" s="287"/>
      <c r="AS33" s="287"/>
      <c r="AT33" s="287"/>
      <c r="AU33" s="287"/>
      <c r="AV33" s="303"/>
      <c r="AW33" s="275"/>
      <c r="AX33" s="287"/>
      <c r="AY33" s="287"/>
      <c r="AZ33" s="344"/>
      <c r="BA33" s="357"/>
      <c r="BB33" s="372"/>
      <c r="BC33" s="357"/>
      <c r="BD33" s="390"/>
      <c r="BE33" s="395"/>
      <c r="BF33" s="395"/>
      <c r="BG33" s="395"/>
      <c r="BH33" s="406"/>
    </row>
    <row r="34" spans="2:60" ht="20.25" customHeight="1">
      <c r="B34" s="125">
        <f>B31+1</f>
        <v>5</v>
      </c>
      <c r="C34" s="138"/>
      <c r="D34" s="156"/>
      <c r="E34" s="161"/>
      <c r="F34" s="161">
        <f>C33</f>
        <v>0</v>
      </c>
      <c r="G34" s="169"/>
      <c r="H34" s="179"/>
      <c r="I34" s="188"/>
      <c r="J34" s="199"/>
      <c r="K34" s="199"/>
      <c r="L34" s="169"/>
      <c r="M34" s="203"/>
      <c r="N34" s="213"/>
      <c r="O34" s="216"/>
      <c r="P34" s="222" t="s">
        <v>85</v>
      </c>
      <c r="Q34" s="231"/>
      <c r="R34" s="231"/>
      <c r="S34" s="241"/>
      <c r="T34" s="254"/>
      <c r="U34" s="273" t="str">
        <f>IF(U33="","",VLOOKUP(U33,'シフト記号表（勤務時間帯）'!$D$6:$X$47,21,FALSE))</f>
        <v/>
      </c>
      <c r="V34" s="285" t="str">
        <f>IF(V33="","",VLOOKUP(V33,'シフト記号表（勤務時間帯）'!$D$6:$X$47,21,FALSE))</f>
        <v/>
      </c>
      <c r="W34" s="285" t="str">
        <f>IF(W33="","",VLOOKUP(W33,'シフト記号表（勤務時間帯）'!$D$6:$X$47,21,FALSE))</f>
        <v/>
      </c>
      <c r="X34" s="285" t="str">
        <f>IF(X33="","",VLOOKUP(X33,'シフト記号表（勤務時間帯）'!$D$6:$X$47,21,FALSE))</f>
        <v/>
      </c>
      <c r="Y34" s="285" t="str">
        <f>IF(Y33="","",VLOOKUP(Y33,'シフト記号表（勤務時間帯）'!$D$6:$X$47,21,FALSE))</f>
        <v/>
      </c>
      <c r="Z34" s="285" t="str">
        <f>IF(Z33="","",VLOOKUP(Z33,'シフト記号表（勤務時間帯）'!$D$6:$X$47,21,FALSE))</f>
        <v/>
      </c>
      <c r="AA34" s="301" t="str">
        <f>IF(AA33="","",VLOOKUP(AA33,'シフト記号表（勤務時間帯）'!$D$6:$X$47,21,FALSE))</f>
        <v/>
      </c>
      <c r="AB34" s="273" t="str">
        <f>IF(AB33="","",VLOOKUP(AB33,'シフト記号表（勤務時間帯）'!$D$6:$X$47,21,FALSE))</f>
        <v/>
      </c>
      <c r="AC34" s="285" t="str">
        <f>IF(AC33="","",VLOOKUP(AC33,'シフト記号表（勤務時間帯）'!$D$6:$X$47,21,FALSE))</f>
        <v/>
      </c>
      <c r="AD34" s="285" t="str">
        <f>IF(AD33="","",VLOOKUP(AD33,'シフト記号表（勤務時間帯）'!$D$6:$X$47,21,FALSE))</f>
        <v/>
      </c>
      <c r="AE34" s="285" t="str">
        <f>IF(AE33="","",VLOOKUP(AE33,'シフト記号表（勤務時間帯）'!$D$6:$X$47,21,FALSE))</f>
        <v/>
      </c>
      <c r="AF34" s="285" t="str">
        <f>IF(AF33="","",VLOOKUP(AF33,'シフト記号表（勤務時間帯）'!$D$6:$X$47,21,FALSE))</f>
        <v/>
      </c>
      <c r="AG34" s="285" t="str">
        <f>IF(AG33="","",VLOOKUP(AG33,'シフト記号表（勤務時間帯）'!$D$6:$X$47,21,FALSE))</f>
        <v/>
      </c>
      <c r="AH34" s="301" t="str">
        <f>IF(AH33="","",VLOOKUP(AH33,'シフト記号表（勤務時間帯）'!$D$6:$X$47,21,FALSE))</f>
        <v/>
      </c>
      <c r="AI34" s="273" t="str">
        <f>IF(AI33="","",VLOOKUP(AI33,'シフト記号表（勤務時間帯）'!$D$6:$X$47,21,FALSE))</f>
        <v/>
      </c>
      <c r="AJ34" s="285" t="str">
        <f>IF(AJ33="","",VLOOKUP(AJ33,'シフト記号表（勤務時間帯）'!$D$6:$X$47,21,FALSE))</f>
        <v/>
      </c>
      <c r="AK34" s="285" t="str">
        <f>IF(AK33="","",VLOOKUP(AK33,'シフト記号表（勤務時間帯）'!$D$6:$X$47,21,FALSE))</f>
        <v/>
      </c>
      <c r="AL34" s="285" t="str">
        <f>IF(AL33="","",VLOOKUP(AL33,'シフト記号表（勤務時間帯）'!$D$6:$X$47,21,FALSE))</f>
        <v/>
      </c>
      <c r="AM34" s="285" t="str">
        <f>IF(AM33="","",VLOOKUP(AM33,'シフト記号表（勤務時間帯）'!$D$6:$X$47,21,FALSE))</f>
        <v/>
      </c>
      <c r="AN34" s="285" t="str">
        <f>IF(AN33="","",VLOOKUP(AN33,'シフト記号表（勤務時間帯）'!$D$6:$X$47,21,FALSE))</f>
        <v/>
      </c>
      <c r="AO34" s="301" t="str">
        <f>IF(AO33="","",VLOOKUP(AO33,'シフト記号表（勤務時間帯）'!$D$6:$X$47,21,FALSE))</f>
        <v/>
      </c>
      <c r="AP34" s="273" t="str">
        <f>IF(AP33="","",VLOOKUP(AP33,'シフト記号表（勤務時間帯）'!$D$6:$X$47,21,FALSE))</f>
        <v/>
      </c>
      <c r="AQ34" s="285" t="str">
        <f>IF(AQ33="","",VLOOKUP(AQ33,'シフト記号表（勤務時間帯）'!$D$6:$X$47,21,FALSE))</f>
        <v/>
      </c>
      <c r="AR34" s="285" t="str">
        <f>IF(AR33="","",VLOOKUP(AR33,'シフト記号表（勤務時間帯）'!$D$6:$X$47,21,FALSE))</f>
        <v/>
      </c>
      <c r="AS34" s="285" t="str">
        <f>IF(AS33="","",VLOOKUP(AS33,'シフト記号表（勤務時間帯）'!$D$6:$X$47,21,FALSE))</f>
        <v/>
      </c>
      <c r="AT34" s="285" t="str">
        <f>IF(AT33="","",VLOOKUP(AT33,'シフト記号表（勤務時間帯）'!$D$6:$X$47,21,FALSE))</f>
        <v/>
      </c>
      <c r="AU34" s="285" t="str">
        <f>IF(AU33="","",VLOOKUP(AU33,'シフト記号表（勤務時間帯）'!$D$6:$X$47,21,FALSE))</f>
        <v/>
      </c>
      <c r="AV34" s="301" t="str">
        <f>IF(AV33="","",VLOOKUP(AV33,'シフト記号表（勤務時間帯）'!$D$6:$X$47,21,FALSE))</f>
        <v/>
      </c>
      <c r="AW34" s="273" t="str">
        <f>IF(AW33="","",VLOOKUP(AW33,'シフト記号表（勤務時間帯）'!$D$6:$X$47,21,FALSE))</f>
        <v/>
      </c>
      <c r="AX34" s="285" t="str">
        <f>IF(AX33="","",VLOOKUP(AX33,'シフト記号表（勤務時間帯）'!$D$6:$X$47,21,FALSE))</f>
        <v/>
      </c>
      <c r="AY34" s="285" t="str">
        <f>IF(AY33="","",VLOOKUP(AY33,'シフト記号表（勤務時間帯）'!$D$6:$X$47,21,FALSE))</f>
        <v/>
      </c>
      <c r="AZ34" s="342" t="str">
        <f>IF($BC$3="４週",SUM(U34:AV34),IF($BC$3="暦月",SUM(U34:AY34),""))</f>
        <v/>
      </c>
      <c r="BA34" s="355"/>
      <c r="BB34" s="370" t="str">
        <f>IF($BC$3="４週",AZ34/4,IF($BC$3="暦月",(AZ34/($BC$8/7)),""))</f>
        <v/>
      </c>
      <c r="BC34" s="355"/>
      <c r="BD34" s="388"/>
      <c r="BE34" s="397"/>
      <c r="BF34" s="397"/>
      <c r="BG34" s="397"/>
      <c r="BH34" s="404"/>
    </row>
    <row r="35" spans="2:60" ht="20.25" customHeight="1">
      <c r="B35" s="126"/>
      <c r="C35" s="139"/>
      <c r="D35" s="153"/>
      <c r="E35" s="162"/>
      <c r="F35" s="162"/>
      <c r="G35" s="170">
        <f>C33</f>
        <v>0</v>
      </c>
      <c r="H35" s="180"/>
      <c r="I35" s="189"/>
      <c r="J35" s="196"/>
      <c r="K35" s="196"/>
      <c r="L35" s="170"/>
      <c r="M35" s="204"/>
      <c r="N35" s="210"/>
      <c r="O35" s="217"/>
      <c r="P35" s="223" t="s">
        <v>86</v>
      </c>
      <c r="Q35" s="232"/>
      <c r="R35" s="232"/>
      <c r="S35" s="246"/>
      <c r="T35" s="260"/>
      <c r="U35" s="274" t="str">
        <f>IF(U33="","",VLOOKUP(U33,'シフト記号表（勤務時間帯）'!$D$6:$Z$47,23,FALSE))</f>
        <v/>
      </c>
      <c r="V35" s="286" t="str">
        <f>IF(V33="","",VLOOKUP(V33,'シフト記号表（勤務時間帯）'!$D$6:$Z$47,23,FALSE))</f>
        <v/>
      </c>
      <c r="W35" s="286" t="str">
        <f>IF(W33="","",VLOOKUP(W33,'シフト記号表（勤務時間帯）'!$D$6:$Z$47,23,FALSE))</f>
        <v/>
      </c>
      <c r="X35" s="286" t="str">
        <f>IF(X33="","",VLOOKUP(X33,'シフト記号表（勤務時間帯）'!$D$6:$Z$47,23,FALSE))</f>
        <v/>
      </c>
      <c r="Y35" s="286" t="str">
        <f>IF(Y33="","",VLOOKUP(Y33,'シフト記号表（勤務時間帯）'!$D$6:$Z$47,23,FALSE))</f>
        <v/>
      </c>
      <c r="Z35" s="286" t="str">
        <f>IF(Z33="","",VLOOKUP(Z33,'シフト記号表（勤務時間帯）'!$D$6:$Z$47,23,FALSE))</f>
        <v/>
      </c>
      <c r="AA35" s="302" t="str">
        <f>IF(AA33="","",VLOOKUP(AA33,'シフト記号表（勤務時間帯）'!$D$6:$Z$47,23,FALSE))</f>
        <v/>
      </c>
      <c r="AB35" s="274" t="str">
        <f>IF(AB33="","",VLOOKUP(AB33,'シフト記号表（勤務時間帯）'!$D$6:$Z$47,23,FALSE))</f>
        <v/>
      </c>
      <c r="AC35" s="286" t="str">
        <f>IF(AC33="","",VLOOKUP(AC33,'シフト記号表（勤務時間帯）'!$D$6:$Z$47,23,FALSE))</f>
        <v/>
      </c>
      <c r="AD35" s="286" t="str">
        <f>IF(AD33="","",VLOOKUP(AD33,'シフト記号表（勤務時間帯）'!$D$6:$Z$47,23,FALSE))</f>
        <v/>
      </c>
      <c r="AE35" s="286" t="str">
        <f>IF(AE33="","",VLOOKUP(AE33,'シフト記号表（勤務時間帯）'!$D$6:$Z$47,23,FALSE))</f>
        <v/>
      </c>
      <c r="AF35" s="286" t="str">
        <f>IF(AF33="","",VLOOKUP(AF33,'シフト記号表（勤務時間帯）'!$D$6:$Z$47,23,FALSE))</f>
        <v/>
      </c>
      <c r="AG35" s="286" t="str">
        <f>IF(AG33="","",VLOOKUP(AG33,'シフト記号表（勤務時間帯）'!$D$6:$Z$47,23,FALSE))</f>
        <v/>
      </c>
      <c r="AH35" s="302" t="str">
        <f>IF(AH33="","",VLOOKUP(AH33,'シフト記号表（勤務時間帯）'!$D$6:$Z$47,23,FALSE))</f>
        <v/>
      </c>
      <c r="AI35" s="274" t="str">
        <f>IF(AI33="","",VLOOKUP(AI33,'シフト記号表（勤務時間帯）'!$D$6:$Z$47,23,FALSE))</f>
        <v/>
      </c>
      <c r="AJ35" s="286" t="str">
        <f>IF(AJ33="","",VLOOKUP(AJ33,'シフト記号表（勤務時間帯）'!$D$6:$Z$47,23,FALSE))</f>
        <v/>
      </c>
      <c r="AK35" s="286" t="str">
        <f>IF(AK33="","",VLOOKUP(AK33,'シフト記号表（勤務時間帯）'!$D$6:$Z$47,23,FALSE))</f>
        <v/>
      </c>
      <c r="AL35" s="286" t="str">
        <f>IF(AL33="","",VLOOKUP(AL33,'シフト記号表（勤務時間帯）'!$D$6:$Z$47,23,FALSE))</f>
        <v/>
      </c>
      <c r="AM35" s="286" t="str">
        <f>IF(AM33="","",VLOOKUP(AM33,'シフト記号表（勤務時間帯）'!$D$6:$Z$47,23,FALSE))</f>
        <v/>
      </c>
      <c r="AN35" s="286" t="str">
        <f>IF(AN33="","",VLOOKUP(AN33,'シフト記号表（勤務時間帯）'!$D$6:$Z$47,23,FALSE))</f>
        <v/>
      </c>
      <c r="AO35" s="302" t="str">
        <f>IF(AO33="","",VLOOKUP(AO33,'シフト記号表（勤務時間帯）'!$D$6:$Z$47,23,FALSE))</f>
        <v/>
      </c>
      <c r="AP35" s="274" t="str">
        <f>IF(AP33="","",VLOOKUP(AP33,'シフト記号表（勤務時間帯）'!$D$6:$Z$47,23,FALSE))</f>
        <v/>
      </c>
      <c r="AQ35" s="286" t="str">
        <f>IF(AQ33="","",VLOOKUP(AQ33,'シフト記号表（勤務時間帯）'!$D$6:$Z$47,23,FALSE))</f>
        <v/>
      </c>
      <c r="AR35" s="286" t="str">
        <f>IF(AR33="","",VLOOKUP(AR33,'シフト記号表（勤務時間帯）'!$D$6:$Z$47,23,FALSE))</f>
        <v/>
      </c>
      <c r="AS35" s="286" t="str">
        <f>IF(AS33="","",VLOOKUP(AS33,'シフト記号表（勤務時間帯）'!$D$6:$Z$47,23,FALSE))</f>
        <v/>
      </c>
      <c r="AT35" s="286" t="str">
        <f>IF(AT33="","",VLOOKUP(AT33,'シフト記号表（勤務時間帯）'!$D$6:$Z$47,23,FALSE))</f>
        <v/>
      </c>
      <c r="AU35" s="286" t="str">
        <f>IF(AU33="","",VLOOKUP(AU33,'シフト記号表（勤務時間帯）'!$D$6:$Z$47,23,FALSE))</f>
        <v/>
      </c>
      <c r="AV35" s="302" t="str">
        <f>IF(AV33="","",VLOOKUP(AV33,'シフト記号表（勤務時間帯）'!$D$6:$Z$47,23,FALSE))</f>
        <v/>
      </c>
      <c r="AW35" s="274" t="str">
        <f>IF(AW33="","",VLOOKUP(AW33,'シフト記号表（勤務時間帯）'!$D$6:$Z$47,23,FALSE))</f>
        <v/>
      </c>
      <c r="AX35" s="286" t="str">
        <f>IF(AX33="","",VLOOKUP(AX33,'シフト記号表（勤務時間帯）'!$D$6:$Z$47,23,FALSE))</f>
        <v/>
      </c>
      <c r="AY35" s="286" t="str">
        <f>IF(AY33="","",VLOOKUP(AY33,'シフト記号表（勤務時間帯）'!$D$6:$Z$47,23,FALSE))</f>
        <v/>
      </c>
      <c r="AZ35" s="343" t="str">
        <f>IF($BC$3="４週",SUM(U35:AV35),IF($BC$3="暦月",SUM(U35:AY35),""))</f>
        <v/>
      </c>
      <c r="BA35" s="356"/>
      <c r="BB35" s="371" t="str">
        <f>IF($BC$3="４週",AZ35/4,IF($BC$3="暦月",(AZ35/($BC$8/7)),""))</f>
        <v/>
      </c>
      <c r="BC35" s="356"/>
      <c r="BD35" s="389"/>
      <c r="BE35" s="394"/>
      <c r="BF35" s="394"/>
      <c r="BG35" s="394"/>
      <c r="BH35" s="405"/>
    </row>
    <row r="36" spans="2:60" ht="20.25" customHeight="1">
      <c r="B36" s="127"/>
      <c r="C36" s="140"/>
      <c r="D36" s="154"/>
      <c r="E36" s="163"/>
      <c r="F36" s="161"/>
      <c r="G36" s="169"/>
      <c r="H36" s="183"/>
      <c r="I36" s="190"/>
      <c r="J36" s="197"/>
      <c r="K36" s="197"/>
      <c r="L36" s="171"/>
      <c r="M36" s="205"/>
      <c r="N36" s="211"/>
      <c r="O36" s="218"/>
      <c r="P36" s="224" t="s">
        <v>36</v>
      </c>
      <c r="Q36" s="113"/>
      <c r="R36" s="113"/>
      <c r="S36" s="146"/>
      <c r="T36" s="258"/>
      <c r="U36" s="275"/>
      <c r="V36" s="287"/>
      <c r="W36" s="287"/>
      <c r="X36" s="287"/>
      <c r="Y36" s="287"/>
      <c r="Z36" s="287"/>
      <c r="AA36" s="303"/>
      <c r="AB36" s="275"/>
      <c r="AC36" s="287"/>
      <c r="AD36" s="287"/>
      <c r="AE36" s="287"/>
      <c r="AF36" s="287"/>
      <c r="AG36" s="287"/>
      <c r="AH36" s="303"/>
      <c r="AI36" s="275"/>
      <c r="AJ36" s="287"/>
      <c r="AK36" s="287"/>
      <c r="AL36" s="287"/>
      <c r="AM36" s="287"/>
      <c r="AN36" s="287"/>
      <c r="AO36" s="303"/>
      <c r="AP36" s="275"/>
      <c r="AQ36" s="287"/>
      <c r="AR36" s="287"/>
      <c r="AS36" s="287"/>
      <c r="AT36" s="287"/>
      <c r="AU36" s="287"/>
      <c r="AV36" s="303"/>
      <c r="AW36" s="275"/>
      <c r="AX36" s="287"/>
      <c r="AY36" s="287"/>
      <c r="AZ36" s="344"/>
      <c r="BA36" s="357"/>
      <c r="BB36" s="372"/>
      <c r="BC36" s="357"/>
      <c r="BD36" s="390"/>
      <c r="BE36" s="395"/>
      <c r="BF36" s="395"/>
      <c r="BG36" s="395"/>
      <c r="BH36" s="406"/>
    </row>
    <row r="37" spans="2:60" ht="20.25" customHeight="1">
      <c r="B37" s="125">
        <f>B34+1</f>
        <v>6</v>
      </c>
      <c r="C37" s="138"/>
      <c r="D37" s="156"/>
      <c r="E37" s="161"/>
      <c r="F37" s="161">
        <f>C36</f>
        <v>0</v>
      </c>
      <c r="G37" s="169"/>
      <c r="H37" s="179"/>
      <c r="I37" s="188"/>
      <c r="J37" s="199"/>
      <c r="K37" s="199"/>
      <c r="L37" s="169"/>
      <c r="M37" s="203"/>
      <c r="N37" s="213"/>
      <c r="O37" s="216"/>
      <c r="P37" s="222" t="s">
        <v>85</v>
      </c>
      <c r="Q37" s="231"/>
      <c r="R37" s="231"/>
      <c r="S37" s="241"/>
      <c r="T37" s="254"/>
      <c r="U37" s="273" t="str">
        <f>IF(U36="","",VLOOKUP(U36,'シフト記号表（勤務時間帯）'!$D$6:$X$47,21,FALSE))</f>
        <v/>
      </c>
      <c r="V37" s="285" t="str">
        <f>IF(V36="","",VLOOKUP(V36,'シフト記号表（勤務時間帯）'!$D$6:$X$47,21,FALSE))</f>
        <v/>
      </c>
      <c r="W37" s="285" t="str">
        <f>IF(W36="","",VLOOKUP(W36,'シフト記号表（勤務時間帯）'!$D$6:$X$47,21,FALSE))</f>
        <v/>
      </c>
      <c r="X37" s="285" t="str">
        <f>IF(X36="","",VLOOKUP(X36,'シフト記号表（勤務時間帯）'!$D$6:$X$47,21,FALSE))</f>
        <v/>
      </c>
      <c r="Y37" s="285" t="str">
        <f>IF(Y36="","",VLOOKUP(Y36,'シフト記号表（勤務時間帯）'!$D$6:$X$47,21,FALSE))</f>
        <v/>
      </c>
      <c r="Z37" s="285" t="str">
        <f>IF(Z36="","",VLOOKUP(Z36,'シフト記号表（勤務時間帯）'!$D$6:$X$47,21,FALSE))</f>
        <v/>
      </c>
      <c r="AA37" s="301" t="str">
        <f>IF(AA36="","",VLOOKUP(AA36,'シフト記号表（勤務時間帯）'!$D$6:$X$47,21,FALSE))</f>
        <v/>
      </c>
      <c r="AB37" s="273" t="str">
        <f>IF(AB36="","",VLOOKUP(AB36,'シフト記号表（勤務時間帯）'!$D$6:$X$47,21,FALSE))</f>
        <v/>
      </c>
      <c r="AC37" s="285" t="str">
        <f>IF(AC36="","",VLOOKUP(AC36,'シフト記号表（勤務時間帯）'!$D$6:$X$47,21,FALSE))</f>
        <v/>
      </c>
      <c r="AD37" s="285" t="str">
        <f>IF(AD36="","",VLOOKUP(AD36,'シフト記号表（勤務時間帯）'!$D$6:$X$47,21,FALSE))</f>
        <v/>
      </c>
      <c r="AE37" s="285" t="str">
        <f>IF(AE36="","",VLOOKUP(AE36,'シフト記号表（勤務時間帯）'!$D$6:$X$47,21,FALSE))</f>
        <v/>
      </c>
      <c r="AF37" s="285" t="str">
        <f>IF(AF36="","",VLOOKUP(AF36,'シフト記号表（勤務時間帯）'!$D$6:$X$47,21,FALSE))</f>
        <v/>
      </c>
      <c r="AG37" s="285" t="str">
        <f>IF(AG36="","",VLOOKUP(AG36,'シフト記号表（勤務時間帯）'!$D$6:$X$47,21,FALSE))</f>
        <v/>
      </c>
      <c r="AH37" s="301" t="str">
        <f>IF(AH36="","",VLOOKUP(AH36,'シフト記号表（勤務時間帯）'!$D$6:$X$47,21,FALSE))</f>
        <v/>
      </c>
      <c r="AI37" s="273" t="str">
        <f>IF(AI36="","",VLOOKUP(AI36,'シフト記号表（勤務時間帯）'!$D$6:$X$47,21,FALSE))</f>
        <v/>
      </c>
      <c r="AJ37" s="285" t="str">
        <f>IF(AJ36="","",VLOOKUP(AJ36,'シフト記号表（勤務時間帯）'!$D$6:$X$47,21,FALSE))</f>
        <v/>
      </c>
      <c r="AK37" s="285" t="str">
        <f>IF(AK36="","",VLOOKUP(AK36,'シフト記号表（勤務時間帯）'!$D$6:$X$47,21,FALSE))</f>
        <v/>
      </c>
      <c r="AL37" s="285" t="str">
        <f>IF(AL36="","",VLOOKUP(AL36,'シフト記号表（勤務時間帯）'!$D$6:$X$47,21,FALSE))</f>
        <v/>
      </c>
      <c r="AM37" s="285" t="str">
        <f>IF(AM36="","",VLOOKUP(AM36,'シフト記号表（勤務時間帯）'!$D$6:$X$47,21,FALSE))</f>
        <v/>
      </c>
      <c r="AN37" s="285" t="str">
        <f>IF(AN36="","",VLOOKUP(AN36,'シフト記号表（勤務時間帯）'!$D$6:$X$47,21,FALSE))</f>
        <v/>
      </c>
      <c r="AO37" s="301" t="str">
        <f>IF(AO36="","",VLOOKUP(AO36,'シフト記号表（勤務時間帯）'!$D$6:$X$47,21,FALSE))</f>
        <v/>
      </c>
      <c r="AP37" s="273" t="str">
        <f>IF(AP36="","",VLOOKUP(AP36,'シフト記号表（勤務時間帯）'!$D$6:$X$47,21,FALSE))</f>
        <v/>
      </c>
      <c r="AQ37" s="285" t="str">
        <f>IF(AQ36="","",VLOOKUP(AQ36,'シフト記号表（勤務時間帯）'!$D$6:$X$47,21,FALSE))</f>
        <v/>
      </c>
      <c r="AR37" s="285" t="str">
        <f>IF(AR36="","",VLOOKUP(AR36,'シフト記号表（勤務時間帯）'!$D$6:$X$47,21,FALSE))</f>
        <v/>
      </c>
      <c r="AS37" s="285" t="str">
        <f>IF(AS36="","",VLOOKUP(AS36,'シフト記号表（勤務時間帯）'!$D$6:$X$47,21,FALSE))</f>
        <v/>
      </c>
      <c r="AT37" s="285" t="str">
        <f>IF(AT36="","",VLOOKUP(AT36,'シフト記号表（勤務時間帯）'!$D$6:$X$47,21,FALSE))</f>
        <v/>
      </c>
      <c r="AU37" s="285" t="str">
        <f>IF(AU36="","",VLOOKUP(AU36,'シフト記号表（勤務時間帯）'!$D$6:$X$47,21,FALSE))</f>
        <v/>
      </c>
      <c r="AV37" s="301" t="str">
        <f>IF(AV36="","",VLOOKUP(AV36,'シフト記号表（勤務時間帯）'!$D$6:$X$47,21,FALSE))</f>
        <v/>
      </c>
      <c r="AW37" s="273" t="str">
        <f>IF(AW36="","",VLOOKUP(AW36,'シフト記号表（勤務時間帯）'!$D$6:$X$47,21,FALSE))</f>
        <v/>
      </c>
      <c r="AX37" s="285" t="str">
        <f>IF(AX36="","",VLOOKUP(AX36,'シフト記号表（勤務時間帯）'!$D$6:$X$47,21,FALSE))</f>
        <v/>
      </c>
      <c r="AY37" s="285" t="str">
        <f>IF(AY36="","",VLOOKUP(AY36,'シフト記号表（勤務時間帯）'!$D$6:$X$47,21,FALSE))</f>
        <v/>
      </c>
      <c r="AZ37" s="342" t="str">
        <f>IF($BC$3="４週",SUM(U37:AV37),IF($BC$3="暦月",SUM(U37:AY37),""))</f>
        <v/>
      </c>
      <c r="BA37" s="355"/>
      <c r="BB37" s="370" t="str">
        <f>IF($BC$3="４週",AZ37/4,IF($BC$3="暦月",(AZ37/($BC$8/7)),""))</f>
        <v/>
      </c>
      <c r="BC37" s="355"/>
      <c r="BD37" s="388"/>
      <c r="BE37" s="397"/>
      <c r="BF37" s="397"/>
      <c r="BG37" s="397"/>
      <c r="BH37" s="404"/>
    </row>
    <row r="38" spans="2:60" ht="20.25" customHeight="1">
      <c r="B38" s="126"/>
      <c r="C38" s="139"/>
      <c r="D38" s="153"/>
      <c r="E38" s="162"/>
      <c r="F38" s="162"/>
      <c r="G38" s="170">
        <f>C36</f>
        <v>0</v>
      </c>
      <c r="H38" s="180"/>
      <c r="I38" s="189"/>
      <c r="J38" s="196"/>
      <c r="K38" s="196"/>
      <c r="L38" s="170"/>
      <c r="M38" s="204"/>
      <c r="N38" s="210"/>
      <c r="O38" s="217"/>
      <c r="P38" s="223" t="s">
        <v>86</v>
      </c>
      <c r="Q38" s="236"/>
      <c r="R38" s="236"/>
      <c r="S38" s="242"/>
      <c r="T38" s="255"/>
      <c r="U38" s="274" t="str">
        <f>IF(U36="","",VLOOKUP(U36,'シフト記号表（勤務時間帯）'!$D$6:$Z$47,23,FALSE))</f>
        <v/>
      </c>
      <c r="V38" s="286" t="str">
        <f>IF(V36="","",VLOOKUP(V36,'シフト記号表（勤務時間帯）'!$D$6:$Z$47,23,FALSE))</f>
        <v/>
      </c>
      <c r="W38" s="286" t="str">
        <f>IF(W36="","",VLOOKUP(W36,'シフト記号表（勤務時間帯）'!$D$6:$Z$47,23,FALSE))</f>
        <v/>
      </c>
      <c r="X38" s="286" t="str">
        <f>IF(X36="","",VLOOKUP(X36,'シフト記号表（勤務時間帯）'!$D$6:$Z$47,23,FALSE))</f>
        <v/>
      </c>
      <c r="Y38" s="286" t="str">
        <f>IF(Y36="","",VLOOKUP(Y36,'シフト記号表（勤務時間帯）'!$D$6:$Z$47,23,FALSE))</f>
        <v/>
      </c>
      <c r="Z38" s="286" t="str">
        <f>IF(Z36="","",VLOOKUP(Z36,'シフト記号表（勤務時間帯）'!$D$6:$Z$47,23,FALSE))</f>
        <v/>
      </c>
      <c r="AA38" s="302" t="str">
        <f>IF(AA36="","",VLOOKUP(AA36,'シフト記号表（勤務時間帯）'!$D$6:$Z$47,23,FALSE))</f>
        <v/>
      </c>
      <c r="AB38" s="274" t="str">
        <f>IF(AB36="","",VLOOKUP(AB36,'シフト記号表（勤務時間帯）'!$D$6:$Z$47,23,FALSE))</f>
        <v/>
      </c>
      <c r="AC38" s="286" t="str">
        <f>IF(AC36="","",VLOOKUP(AC36,'シフト記号表（勤務時間帯）'!$D$6:$Z$47,23,FALSE))</f>
        <v/>
      </c>
      <c r="AD38" s="286" t="str">
        <f>IF(AD36="","",VLOOKUP(AD36,'シフト記号表（勤務時間帯）'!$D$6:$Z$47,23,FALSE))</f>
        <v/>
      </c>
      <c r="AE38" s="286" t="str">
        <f>IF(AE36="","",VLOOKUP(AE36,'シフト記号表（勤務時間帯）'!$D$6:$Z$47,23,FALSE))</f>
        <v/>
      </c>
      <c r="AF38" s="286" t="str">
        <f>IF(AF36="","",VLOOKUP(AF36,'シフト記号表（勤務時間帯）'!$D$6:$Z$47,23,FALSE))</f>
        <v/>
      </c>
      <c r="AG38" s="286" t="str">
        <f>IF(AG36="","",VLOOKUP(AG36,'シフト記号表（勤務時間帯）'!$D$6:$Z$47,23,FALSE))</f>
        <v/>
      </c>
      <c r="AH38" s="302" t="str">
        <f>IF(AH36="","",VLOOKUP(AH36,'シフト記号表（勤務時間帯）'!$D$6:$Z$47,23,FALSE))</f>
        <v/>
      </c>
      <c r="AI38" s="274" t="str">
        <f>IF(AI36="","",VLOOKUP(AI36,'シフト記号表（勤務時間帯）'!$D$6:$Z$47,23,FALSE))</f>
        <v/>
      </c>
      <c r="AJ38" s="286" t="str">
        <f>IF(AJ36="","",VLOOKUP(AJ36,'シフト記号表（勤務時間帯）'!$D$6:$Z$47,23,FALSE))</f>
        <v/>
      </c>
      <c r="AK38" s="286" t="str">
        <f>IF(AK36="","",VLOOKUP(AK36,'シフト記号表（勤務時間帯）'!$D$6:$Z$47,23,FALSE))</f>
        <v/>
      </c>
      <c r="AL38" s="286" t="str">
        <f>IF(AL36="","",VLOOKUP(AL36,'シフト記号表（勤務時間帯）'!$D$6:$Z$47,23,FALSE))</f>
        <v/>
      </c>
      <c r="AM38" s="286" t="str">
        <f>IF(AM36="","",VLOOKUP(AM36,'シフト記号表（勤務時間帯）'!$D$6:$Z$47,23,FALSE))</f>
        <v/>
      </c>
      <c r="AN38" s="286" t="str">
        <f>IF(AN36="","",VLOOKUP(AN36,'シフト記号表（勤務時間帯）'!$D$6:$Z$47,23,FALSE))</f>
        <v/>
      </c>
      <c r="AO38" s="302" t="str">
        <f>IF(AO36="","",VLOOKUP(AO36,'シフト記号表（勤務時間帯）'!$D$6:$Z$47,23,FALSE))</f>
        <v/>
      </c>
      <c r="AP38" s="274" t="str">
        <f>IF(AP36="","",VLOOKUP(AP36,'シフト記号表（勤務時間帯）'!$D$6:$Z$47,23,FALSE))</f>
        <v/>
      </c>
      <c r="AQ38" s="286" t="str">
        <f>IF(AQ36="","",VLOOKUP(AQ36,'シフト記号表（勤務時間帯）'!$D$6:$Z$47,23,FALSE))</f>
        <v/>
      </c>
      <c r="AR38" s="286" t="str">
        <f>IF(AR36="","",VLOOKUP(AR36,'シフト記号表（勤務時間帯）'!$D$6:$Z$47,23,FALSE))</f>
        <v/>
      </c>
      <c r="AS38" s="286" t="str">
        <f>IF(AS36="","",VLOOKUP(AS36,'シフト記号表（勤務時間帯）'!$D$6:$Z$47,23,FALSE))</f>
        <v/>
      </c>
      <c r="AT38" s="286" t="str">
        <f>IF(AT36="","",VLOOKUP(AT36,'シフト記号表（勤務時間帯）'!$D$6:$Z$47,23,FALSE))</f>
        <v/>
      </c>
      <c r="AU38" s="286" t="str">
        <f>IF(AU36="","",VLOOKUP(AU36,'シフト記号表（勤務時間帯）'!$D$6:$Z$47,23,FALSE))</f>
        <v/>
      </c>
      <c r="AV38" s="302" t="str">
        <f>IF(AV36="","",VLOOKUP(AV36,'シフト記号表（勤務時間帯）'!$D$6:$Z$47,23,FALSE))</f>
        <v/>
      </c>
      <c r="AW38" s="274" t="str">
        <f>IF(AW36="","",VLOOKUP(AW36,'シフト記号表（勤務時間帯）'!$D$6:$Z$47,23,FALSE))</f>
        <v/>
      </c>
      <c r="AX38" s="286" t="str">
        <f>IF(AX36="","",VLOOKUP(AX36,'シフト記号表（勤務時間帯）'!$D$6:$Z$47,23,FALSE))</f>
        <v/>
      </c>
      <c r="AY38" s="286" t="str">
        <f>IF(AY36="","",VLOOKUP(AY36,'シフト記号表（勤務時間帯）'!$D$6:$Z$47,23,FALSE))</f>
        <v/>
      </c>
      <c r="AZ38" s="343" t="str">
        <f>IF($BC$3="４週",SUM(U38:AV38),IF($BC$3="暦月",SUM(U38:AY38),""))</f>
        <v/>
      </c>
      <c r="BA38" s="356"/>
      <c r="BB38" s="371" t="str">
        <f>IF($BC$3="４週",AZ38/4,IF($BC$3="暦月",(AZ38/($BC$8/7)),""))</f>
        <v/>
      </c>
      <c r="BC38" s="356"/>
      <c r="BD38" s="389"/>
      <c r="BE38" s="394"/>
      <c r="BF38" s="394"/>
      <c r="BG38" s="394"/>
      <c r="BH38" s="405"/>
    </row>
    <row r="39" spans="2:60" ht="20.25" customHeight="1">
      <c r="B39" s="127"/>
      <c r="C39" s="140"/>
      <c r="D39" s="154"/>
      <c r="E39" s="163"/>
      <c r="F39" s="161"/>
      <c r="G39" s="169"/>
      <c r="H39" s="183"/>
      <c r="I39" s="190"/>
      <c r="J39" s="197"/>
      <c r="K39" s="197"/>
      <c r="L39" s="171"/>
      <c r="M39" s="205"/>
      <c r="N39" s="211"/>
      <c r="O39" s="218"/>
      <c r="P39" s="224" t="s">
        <v>36</v>
      </c>
      <c r="Q39" s="233"/>
      <c r="R39" s="233"/>
      <c r="S39" s="243"/>
      <c r="T39" s="256"/>
      <c r="U39" s="275"/>
      <c r="V39" s="287"/>
      <c r="W39" s="287"/>
      <c r="X39" s="287"/>
      <c r="Y39" s="287"/>
      <c r="Z39" s="287"/>
      <c r="AA39" s="303"/>
      <c r="AB39" s="275"/>
      <c r="AC39" s="287"/>
      <c r="AD39" s="287"/>
      <c r="AE39" s="287"/>
      <c r="AF39" s="287"/>
      <c r="AG39" s="287"/>
      <c r="AH39" s="303"/>
      <c r="AI39" s="275"/>
      <c r="AJ39" s="287"/>
      <c r="AK39" s="287"/>
      <c r="AL39" s="287"/>
      <c r="AM39" s="287"/>
      <c r="AN39" s="287"/>
      <c r="AO39" s="303"/>
      <c r="AP39" s="275"/>
      <c r="AQ39" s="287"/>
      <c r="AR39" s="287"/>
      <c r="AS39" s="287"/>
      <c r="AT39" s="287"/>
      <c r="AU39" s="287"/>
      <c r="AV39" s="303"/>
      <c r="AW39" s="275"/>
      <c r="AX39" s="287"/>
      <c r="AY39" s="287"/>
      <c r="AZ39" s="344"/>
      <c r="BA39" s="357"/>
      <c r="BB39" s="372"/>
      <c r="BC39" s="357"/>
      <c r="BD39" s="390"/>
      <c r="BE39" s="395"/>
      <c r="BF39" s="395"/>
      <c r="BG39" s="395"/>
      <c r="BH39" s="406"/>
    </row>
    <row r="40" spans="2:60" ht="20.25" customHeight="1">
      <c r="B40" s="125">
        <f>B37+1</f>
        <v>7</v>
      </c>
      <c r="C40" s="138"/>
      <c r="D40" s="156"/>
      <c r="E40" s="161"/>
      <c r="F40" s="161">
        <f>C39</f>
        <v>0</v>
      </c>
      <c r="G40" s="169"/>
      <c r="H40" s="179"/>
      <c r="I40" s="188"/>
      <c r="J40" s="199"/>
      <c r="K40" s="199"/>
      <c r="L40" s="169"/>
      <c r="M40" s="203"/>
      <c r="N40" s="213"/>
      <c r="O40" s="216"/>
      <c r="P40" s="222" t="s">
        <v>85</v>
      </c>
      <c r="Q40" s="231"/>
      <c r="R40" s="231"/>
      <c r="S40" s="241"/>
      <c r="T40" s="254"/>
      <c r="U40" s="273" t="str">
        <f>IF(U39="","",VLOOKUP(U39,'シフト記号表（勤務時間帯）'!$D$6:$X$47,21,FALSE))</f>
        <v/>
      </c>
      <c r="V40" s="285" t="str">
        <f>IF(V39="","",VLOOKUP(V39,'シフト記号表（勤務時間帯）'!$D$6:$X$47,21,FALSE))</f>
        <v/>
      </c>
      <c r="W40" s="285" t="str">
        <f>IF(W39="","",VLOOKUP(W39,'シフト記号表（勤務時間帯）'!$D$6:$X$47,21,FALSE))</f>
        <v/>
      </c>
      <c r="X40" s="285" t="str">
        <f>IF(X39="","",VLOOKUP(X39,'シフト記号表（勤務時間帯）'!$D$6:$X$47,21,FALSE))</f>
        <v/>
      </c>
      <c r="Y40" s="285" t="str">
        <f>IF(Y39="","",VLOOKUP(Y39,'シフト記号表（勤務時間帯）'!$D$6:$X$47,21,FALSE))</f>
        <v/>
      </c>
      <c r="Z40" s="285" t="str">
        <f>IF(Z39="","",VLOOKUP(Z39,'シフト記号表（勤務時間帯）'!$D$6:$X$47,21,FALSE))</f>
        <v/>
      </c>
      <c r="AA40" s="301" t="str">
        <f>IF(AA39="","",VLOOKUP(AA39,'シフト記号表（勤務時間帯）'!$D$6:$X$47,21,FALSE))</f>
        <v/>
      </c>
      <c r="AB40" s="273" t="str">
        <f>IF(AB39="","",VLOOKUP(AB39,'シフト記号表（勤務時間帯）'!$D$6:$X$47,21,FALSE))</f>
        <v/>
      </c>
      <c r="AC40" s="285" t="str">
        <f>IF(AC39="","",VLOOKUP(AC39,'シフト記号表（勤務時間帯）'!$D$6:$X$47,21,FALSE))</f>
        <v/>
      </c>
      <c r="AD40" s="285" t="str">
        <f>IF(AD39="","",VLOOKUP(AD39,'シフト記号表（勤務時間帯）'!$D$6:$X$47,21,FALSE))</f>
        <v/>
      </c>
      <c r="AE40" s="285" t="str">
        <f>IF(AE39="","",VLOOKUP(AE39,'シフト記号表（勤務時間帯）'!$D$6:$X$47,21,FALSE))</f>
        <v/>
      </c>
      <c r="AF40" s="285" t="str">
        <f>IF(AF39="","",VLOOKUP(AF39,'シフト記号表（勤務時間帯）'!$D$6:$X$47,21,FALSE))</f>
        <v/>
      </c>
      <c r="AG40" s="285" t="str">
        <f>IF(AG39="","",VLOOKUP(AG39,'シフト記号表（勤務時間帯）'!$D$6:$X$47,21,FALSE))</f>
        <v/>
      </c>
      <c r="AH40" s="301" t="str">
        <f>IF(AH39="","",VLOOKUP(AH39,'シフト記号表（勤務時間帯）'!$D$6:$X$47,21,FALSE))</f>
        <v/>
      </c>
      <c r="AI40" s="273" t="str">
        <f>IF(AI39="","",VLOOKUP(AI39,'シフト記号表（勤務時間帯）'!$D$6:$X$47,21,FALSE))</f>
        <v/>
      </c>
      <c r="AJ40" s="285" t="str">
        <f>IF(AJ39="","",VLOOKUP(AJ39,'シフト記号表（勤務時間帯）'!$D$6:$X$47,21,FALSE))</f>
        <v/>
      </c>
      <c r="AK40" s="285" t="str">
        <f>IF(AK39="","",VLOOKUP(AK39,'シフト記号表（勤務時間帯）'!$D$6:$X$47,21,FALSE))</f>
        <v/>
      </c>
      <c r="AL40" s="285" t="str">
        <f>IF(AL39="","",VLOOKUP(AL39,'シフト記号表（勤務時間帯）'!$D$6:$X$47,21,FALSE))</f>
        <v/>
      </c>
      <c r="AM40" s="285" t="str">
        <f>IF(AM39="","",VLOOKUP(AM39,'シフト記号表（勤務時間帯）'!$D$6:$X$47,21,FALSE))</f>
        <v/>
      </c>
      <c r="AN40" s="285" t="str">
        <f>IF(AN39="","",VLOOKUP(AN39,'シフト記号表（勤務時間帯）'!$D$6:$X$47,21,FALSE))</f>
        <v/>
      </c>
      <c r="AO40" s="301" t="str">
        <f>IF(AO39="","",VLOOKUP(AO39,'シフト記号表（勤務時間帯）'!$D$6:$X$47,21,FALSE))</f>
        <v/>
      </c>
      <c r="AP40" s="273" t="str">
        <f>IF(AP39="","",VLOOKUP(AP39,'シフト記号表（勤務時間帯）'!$D$6:$X$47,21,FALSE))</f>
        <v/>
      </c>
      <c r="AQ40" s="285" t="str">
        <f>IF(AQ39="","",VLOOKUP(AQ39,'シフト記号表（勤務時間帯）'!$D$6:$X$47,21,FALSE))</f>
        <v/>
      </c>
      <c r="AR40" s="285" t="str">
        <f>IF(AR39="","",VLOOKUP(AR39,'シフト記号表（勤務時間帯）'!$D$6:$X$47,21,FALSE))</f>
        <v/>
      </c>
      <c r="AS40" s="285" t="str">
        <f>IF(AS39="","",VLOOKUP(AS39,'シフト記号表（勤務時間帯）'!$D$6:$X$47,21,FALSE))</f>
        <v/>
      </c>
      <c r="AT40" s="285" t="str">
        <f>IF(AT39="","",VLOOKUP(AT39,'シフト記号表（勤務時間帯）'!$D$6:$X$47,21,FALSE))</f>
        <v/>
      </c>
      <c r="AU40" s="285" t="str">
        <f>IF(AU39="","",VLOOKUP(AU39,'シフト記号表（勤務時間帯）'!$D$6:$X$47,21,FALSE))</f>
        <v/>
      </c>
      <c r="AV40" s="301" t="str">
        <f>IF(AV39="","",VLOOKUP(AV39,'シフト記号表（勤務時間帯）'!$D$6:$X$47,21,FALSE))</f>
        <v/>
      </c>
      <c r="AW40" s="273" t="str">
        <f>IF(AW39="","",VLOOKUP(AW39,'シフト記号表（勤務時間帯）'!$D$6:$X$47,21,FALSE))</f>
        <v/>
      </c>
      <c r="AX40" s="285" t="str">
        <f>IF(AX39="","",VLOOKUP(AX39,'シフト記号表（勤務時間帯）'!$D$6:$X$47,21,FALSE))</f>
        <v/>
      </c>
      <c r="AY40" s="285" t="str">
        <f>IF(AY39="","",VLOOKUP(AY39,'シフト記号表（勤務時間帯）'!$D$6:$X$47,21,FALSE))</f>
        <v/>
      </c>
      <c r="AZ40" s="342" t="str">
        <f>IF($BC$3="４週",SUM(U40:AV40),IF($BC$3="暦月",SUM(U40:AY40),""))</f>
        <v/>
      </c>
      <c r="BA40" s="355"/>
      <c r="BB40" s="370" t="str">
        <f>IF($BC$3="４週",AZ40/4,IF($BC$3="暦月",(AZ40/($BC$8/7)),""))</f>
        <v/>
      </c>
      <c r="BC40" s="355"/>
      <c r="BD40" s="388"/>
      <c r="BE40" s="397"/>
      <c r="BF40" s="397"/>
      <c r="BG40" s="397"/>
      <c r="BH40" s="404"/>
    </row>
    <row r="41" spans="2:60" ht="20.25" customHeight="1">
      <c r="B41" s="126"/>
      <c r="C41" s="139"/>
      <c r="D41" s="153"/>
      <c r="E41" s="162"/>
      <c r="F41" s="162"/>
      <c r="G41" s="170">
        <f>C39</f>
        <v>0</v>
      </c>
      <c r="H41" s="180"/>
      <c r="I41" s="189"/>
      <c r="J41" s="196"/>
      <c r="K41" s="196"/>
      <c r="L41" s="170"/>
      <c r="M41" s="204"/>
      <c r="N41" s="210"/>
      <c r="O41" s="217"/>
      <c r="P41" s="223" t="s">
        <v>86</v>
      </c>
      <c r="Q41" s="113"/>
      <c r="R41" s="113"/>
      <c r="S41" s="146"/>
      <c r="T41" s="259"/>
      <c r="U41" s="274" t="str">
        <f>IF(U39="","",VLOOKUP(U39,'シフト記号表（勤務時間帯）'!$D$6:$Z$47,23,FALSE))</f>
        <v/>
      </c>
      <c r="V41" s="286" t="str">
        <f>IF(V39="","",VLOOKUP(V39,'シフト記号表（勤務時間帯）'!$D$6:$Z$47,23,FALSE))</f>
        <v/>
      </c>
      <c r="W41" s="286" t="str">
        <f>IF(W39="","",VLOOKUP(W39,'シフト記号表（勤務時間帯）'!$D$6:$Z$47,23,FALSE))</f>
        <v/>
      </c>
      <c r="X41" s="286" t="str">
        <f>IF(X39="","",VLOOKUP(X39,'シフト記号表（勤務時間帯）'!$D$6:$Z$47,23,FALSE))</f>
        <v/>
      </c>
      <c r="Y41" s="286" t="str">
        <f>IF(Y39="","",VLOOKUP(Y39,'シフト記号表（勤務時間帯）'!$D$6:$Z$47,23,FALSE))</f>
        <v/>
      </c>
      <c r="Z41" s="286" t="str">
        <f>IF(Z39="","",VLOOKUP(Z39,'シフト記号表（勤務時間帯）'!$D$6:$Z$47,23,FALSE))</f>
        <v/>
      </c>
      <c r="AA41" s="302" t="str">
        <f>IF(AA39="","",VLOOKUP(AA39,'シフト記号表（勤務時間帯）'!$D$6:$Z$47,23,FALSE))</f>
        <v/>
      </c>
      <c r="AB41" s="274" t="str">
        <f>IF(AB39="","",VLOOKUP(AB39,'シフト記号表（勤務時間帯）'!$D$6:$Z$47,23,FALSE))</f>
        <v/>
      </c>
      <c r="AC41" s="286" t="str">
        <f>IF(AC39="","",VLOOKUP(AC39,'シフト記号表（勤務時間帯）'!$D$6:$Z$47,23,FALSE))</f>
        <v/>
      </c>
      <c r="AD41" s="286" t="str">
        <f>IF(AD39="","",VLOOKUP(AD39,'シフト記号表（勤務時間帯）'!$D$6:$Z$47,23,FALSE))</f>
        <v/>
      </c>
      <c r="AE41" s="286" t="str">
        <f>IF(AE39="","",VLOOKUP(AE39,'シフト記号表（勤務時間帯）'!$D$6:$Z$47,23,FALSE))</f>
        <v/>
      </c>
      <c r="AF41" s="286" t="str">
        <f>IF(AF39="","",VLOOKUP(AF39,'シフト記号表（勤務時間帯）'!$D$6:$Z$47,23,FALSE))</f>
        <v/>
      </c>
      <c r="AG41" s="286" t="str">
        <f>IF(AG39="","",VLOOKUP(AG39,'シフト記号表（勤務時間帯）'!$D$6:$Z$47,23,FALSE))</f>
        <v/>
      </c>
      <c r="AH41" s="302" t="str">
        <f>IF(AH39="","",VLOOKUP(AH39,'シフト記号表（勤務時間帯）'!$D$6:$Z$47,23,FALSE))</f>
        <v/>
      </c>
      <c r="AI41" s="274" t="str">
        <f>IF(AI39="","",VLOOKUP(AI39,'シフト記号表（勤務時間帯）'!$D$6:$Z$47,23,FALSE))</f>
        <v/>
      </c>
      <c r="AJ41" s="286" t="str">
        <f>IF(AJ39="","",VLOOKUP(AJ39,'シフト記号表（勤務時間帯）'!$D$6:$Z$47,23,FALSE))</f>
        <v/>
      </c>
      <c r="AK41" s="286" t="str">
        <f>IF(AK39="","",VLOOKUP(AK39,'シフト記号表（勤務時間帯）'!$D$6:$Z$47,23,FALSE))</f>
        <v/>
      </c>
      <c r="AL41" s="286" t="str">
        <f>IF(AL39="","",VLOOKUP(AL39,'シフト記号表（勤務時間帯）'!$D$6:$Z$47,23,FALSE))</f>
        <v/>
      </c>
      <c r="AM41" s="286" t="str">
        <f>IF(AM39="","",VLOOKUP(AM39,'シフト記号表（勤務時間帯）'!$D$6:$Z$47,23,FALSE))</f>
        <v/>
      </c>
      <c r="AN41" s="286" t="str">
        <f>IF(AN39="","",VLOOKUP(AN39,'シフト記号表（勤務時間帯）'!$D$6:$Z$47,23,FALSE))</f>
        <v/>
      </c>
      <c r="AO41" s="302" t="str">
        <f>IF(AO39="","",VLOOKUP(AO39,'シフト記号表（勤務時間帯）'!$D$6:$Z$47,23,FALSE))</f>
        <v/>
      </c>
      <c r="AP41" s="274" t="str">
        <f>IF(AP39="","",VLOOKUP(AP39,'シフト記号表（勤務時間帯）'!$D$6:$Z$47,23,FALSE))</f>
        <v/>
      </c>
      <c r="AQ41" s="286" t="str">
        <f>IF(AQ39="","",VLOOKUP(AQ39,'シフト記号表（勤務時間帯）'!$D$6:$Z$47,23,FALSE))</f>
        <v/>
      </c>
      <c r="AR41" s="286" t="str">
        <f>IF(AR39="","",VLOOKUP(AR39,'シフト記号表（勤務時間帯）'!$D$6:$Z$47,23,FALSE))</f>
        <v/>
      </c>
      <c r="AS41" s="286" t="str">
        <f>IF(AS39="","",VLOOKUP(AS39,'シフト記号表（勤務時間帯）'!$D$6:$Z$47,23,FALSE))</f>
        <v/>
      </c>
      <c r="AT41" s="286" t="str">
        <f>IF(AT39="","",VLOOKUP(AT39,'シフト記号表（勤務時間帯）'!$D$6:$Z$47,23,FALSE))</f>
        <v/>
      </c>
      <c r="AU41" s="286" t="str">
        <f>IF(AU39="","",VLOOKUP(AU39,'シフト記号表（勤務時間帯）'!$D$6:$Z$47,23,FALSE))</f>
        <v/>
      </c>
      <c r="AV41" s="302" t="str">
        <f>IF(AV39="","",VLOOKUP(AV39,'シフト記号表（勤務時間帯）'!$D$6:$Z$47,23,FALSE))</f>
        <v/>
      </c>
      <c r="AW41" s="274" t="str">
        <f>IF(AW39="","",VLOOKUP(AW39,'シフト記号表（勤務時間帯）'!$D$6:$Z$47,23,FALSE))</f>
        <v/>
      </c>
      <c r="AX41" s="286" t="str">
        <f>IF(AX39="","",VLOOKUP(AX39,'シフト記号表（勤務時間帯）'!$D$6:$Z$47,23,FALSE))</f>
        <v/>
      </c>
      <c r="AY41" s="286" t="str">
        <f>IF(AY39="","",VLOOKUP(AY39,'シフト記号表（勤務時間帯）'!$D$6:$Z$47,23,FALSE))</f>
        <v/>
      </c>
      <c r="AZ41" s="343" t="str">
        <f>IF($BC$3="４週",SUM(U41:AV41),IF($BC$3="暦月",SUM(U41:AY41),""))</f>
        <v/>
      </c>
      <c r="BA41" s="356"/>
      <c r="BB41" s="371" t="str">
        <f>IF($BC$3="４週",AZ41/4,IF($BC$3="暦月",(AZ41/($BC$8/7)),""))</f>
        <v/>
      </c>
      <c r="BC41" s="356"/>
      <c r="BD41" s="389"/>
      <c r="BE41" s="394"/>
      <c r="BF41" s="394"/>
      <c r="BG41" s="394"/>
      <c r="BH41" s="405"/>
    </row>
    <row r="42" spans="2:60" ht="20.25" customHeight="1">
      <c r="B42" s="127"/>
      <c r="C42" s="140"/>
      <c r="D42" s="154"/>
      <c r="E42" s="163"/>
      <c r="F42" s="161"/>
      <c r="G42" s="169"/>
      <c r="H42" s="183"/>
      <c r="I42" s="190"/>
      <c r="J42" s="197"/>
      <c r="K42" s="197"/>
      <c r="L42" s="171"/>
      <c r="M42" s="205"/>
      <c r="N42" s="211"/>
      <c r="O42" s="218"/>
      <c r="P42" s="224" t="s">
        <v>36</v>
      </c>
      <c r="Q42" s="233"/>
      <c r="R42" s="233"/>
      <c r="S42" s="243"/>
      <c r="T42" s="256"/>
      <c r="U42" s="275"/>
      <c r="V42" s="287"/>
      <c r="W42" s="287"/>
      <c r="X42" s="287"/>
      <c r="Y42" s="287"/>
      <c r="Z42" s="287"/>
      <c r="AA42" s="303"/>
      <c r="AB42" s="275"/>
      <c r="AC42" s="287"/>
      <c r="AD42" s="287"/>
      <c r="AE42" s="287"/>
      <c r="AF42" s="287"/>
      <c r="AG42" s="287"/>
      <c r="AH42" s="303"/>
      <c r="AI42" s="275"/>
      <c r="AJ42" s="287"/>
      <c r="AK42" s="287"/>
      <c r="AL42" s="287"/>
      <c r="AM42" s="287"/>
      <c r="AN42" s="287"/>
      <c r="AO42" s="303"/>
      <c r="AP42" s="275"/>
      <c r="AQ42" s="287"/>
      <c r="AR42" s="287"/>
      <c r="AS42" s="287"/>
      <c r="AT42" s="287"/>
      <c r="AU42" s="287"/>
      <c r="AV42" s="303"/>
      <c r="AW42" s="275"/>
      <c r="AX42" s="287"/>
      <c r="AY42" s="287"/>
      <c r="AZ42" s="344"/>
      <c r="BA42" s="357"/>
      <c r="BB42" s="372"/>
      <c r="BC42" s="357"/>
      <c r="BD42" s="390"/>
      <c r="BE42" s="395"/>
      <c r="BF42" s="395"/>
      <c r="BG42" s="395"/>
      <c r="BH42" s="406"/>
    </row>
    <row r="43" spans="2:60" ht="20.25" customHeight="1">
      <c r="B43" s="125">
        <f>B40+1</f>
        <v>8</v>
      </c>
      <c r="C43" s="138"/>
      <c r="D43" s="156"/>
      <c r="E43" s="161"/>
      <c r="F43" s="161">
        <f>C42</f>
        <v>0</v>
      </c>
      <c r="G43" s="169"/>
      <c r="H43" s="179"/>
      <c r="I43" s="188"/>
      <c r="J43" s="199"/>
      <c r="K43" s="199"/>
      <c r="L43" s="169"/>
      <c r="M43" s="203"/>
      <c r="N43" s="213"/>
      <c r="O43" s="216"/>
      <c r="P43" s="222" t="s">
        <v>85</v>
      </c>
      <c r="Q43" s="231"/>
      <c r="R43" s="231"/>
      <c r="S43" s="241"/>
      <c r="T43" s="254"/>
      <c r="U43" s="273" t="str">
        <f>IF(U42="","",VLOOKUP(U42,'シフト記号表（勤務時間帯）'!$D$6:$X$47,21,FALSE))</f>
        <v/>
      </c>
      <c r="V43" s="285" t="str">
        <f>IF(V42="","",VLOOKUP(V42,'シフト記号表（勤務時間帯）'!$D$6:$X$47,21,FALSE))</f>
        <v/>
      </c>
      <c r="W43" s="285" t="str">
        <f>IF(W42="","",VLOOKUP(W42,'シフト記号表（勤務時間帯）'!$D$6:$X$47,21,FALSE))</f>
        <v/>
      </c>
      <c r="X43" s="285" t="str">
        <f>IF(X42="","",VLOOKUP(X42,'シフト記号表（勤務時間帯）'!$D$6:$X$47,21,FALSE))</f>
        <v/>
      </c>
      <c r="Y43" s="285" t="str">
        <f>IF(Y42="","",VLOOKUP(Y42,'シフト記号表（勤務時間帯）'!$D$6:$X$47,21,FALSE))</f>
        <v/>
      </c>
      <c r="Z43" s="285" t="str">
        <f>IF(Z42="","",VLOOKUP(Z42,'シフト記号表（勤務時間帯）'!$D$6:$X$47,21,FALSE))</f>
        <v/>
      </c>
      <c r="AA43" s="301" t="str">
        <f>IF(AA42="","",VLOOKUP(AA42,'シフト記号表（勤務時間帯）'!$D$6:$X$47,21,FALSE))</f>
        <v/>
      </c>
      <c r="AB43" s="273" t="str">
        <f>IF(AB42="","",VLOOKUP(AB42,'シフト記号表（勤務時間帯）'!$D$6:$X$47,21,FALSE))</f>
        <v/>
      </c>
      <c r="AC43" s="285" t="str">
        <f>IF(AC42="","",VLOOKUP(AC42,'シフト記号表（勤務時間帯）'!$D$6:$X$47,21,FALSE))</f>
        <v/>
      </c>
      <c r="AD43" s="285" t="str">
        <f>IF(AD42="","",VLOOKUP(AD42,'シフト記号表（勤務時間帯）'!$D$6:$X$47,21,FALSE))</f>
        <v/>
      </c>
      <c r="AE43" s="285" t="str">
        <f>IF(AE42="","",VLOOKUP(AE42,'シフト記号表（勤務時間帯）'!$D$6:$X$47,21,FALSE))</f>
        <v/>
      </c>
      <c r="AF43" s="285" t="str">
        <f>IF(AF42="","",VLOOKUP(AF42,'シフト記号表（勤務時間帯）'!$D$6:$X$47,21,FALSE))</f>
        <v/>
      </c>
      <c r="AG43" s="285" t="str">
        <f>IF(AG42="","",VLOOKUP(AG42,'シフト記号表（勤務時間帯）'!$D$6:$X$47,21,FALSE))</f>
        <v/>
      </c>
      <c r="AH43" s="301" t="str">
        <f>IF(AH42="","",VLOOKUP(AH42,'シフト記号表（勤務時間帯）'!$D$6:$X$47,21,FALSE))</f>
        <v/>
      </c>
      <c r="AI43" s="273" t="str">
        <f>IF(AI42="","",VLOOKUP(AI42,'シフト記号表（勤務時間帯）'!$D$6:$X$47,21,FALSE))</f>
        <v/>
      </c>
      <c r="AJ43" s="285" t="str">
        <f>IF(AJ42="","",VLOOKUP(AJ42,'シフト記号表（勤務時間帯）'!$D$6:$X$47,21,FALSE))</f>
        <v/>
      </c>
      <c r="AK43" s="285" t="str">
        <f>IF(AK42="","",VLOOKUP(AK42,'シフト記号表（勤務時間帯）'!$D$6:$X$47,21,FALSE))</f>
        <v/>
      </c>
      <c r="AL43" s="285" t="str">
        <f>IF(AL42="","",VLOOKUP(AL42,'シフト記号表（勤務時間帯）'!$D$6:$X$47,21,FALSE))</f>
        <v/>
      </c>
      <c r="AM43" s="285" t="str">
        <f>IF(AM42="","",VLOOKUP(AM42,'シフト記号表（勤務時間帯）'!$D$6:$X$47,21,FALSE))</f>
        <v/>
      </c>
      <c r="AN43" s="285" t="str">
        <f>IF(AN42="","",VLOOKUP(AN42,'シフト記号表（勤務時間帯）'!$D$6:$X$47,21,FALSE))</f>
        <v/>
      </c>
      <c r="AO43" s="301" t="str">
        <f>IF(AO42="","",VLOOKUP(AO42,'シフト記号表（勤務時間帯）'!$D$6:$X$47,21,FALSE))</f>
        <v/>
      </c>
      <c r="AP43" s="273" t="str">
        <f>IF(AP42="","",VLOOKUP(AP42,'シフト記号表（勤務時間帯）'!$D$6:$X$47,21,FALSE))</f>
        <v/>
      </c>
      <c r="AQ43" s="285" t="str">
        <f>IF(AQ42="","",VLOOKUP(AQ42,'シフト記号表（勤務時間帯）'!$D$6:$X$47,21,FALSE))</f>
        <v/>
      </c>
      <c r="AR43" s="285" t="str">
        <f>IF(AR42="","",VLOOKUP(AR42,'シフト記号表（勤務時間帯）'!$D$6:$X$47,21,FALSE))</f>
        <v/>
      </c>
      <c r="AS43" s="285" t="str">
        <f>IF(AS42="","",VLOOKUP(AS42,'シフト記号表（勤務時間帯）'!$D$6:$X$47,21,FALSE))</f>
        <v/>
      </c>
      <c r="AT43" s="285" t="str">
        <f>IF(AT42="","",VLOOKUP(AT42,'シフト記号表（勤務時間帯）'!$D$6:$X$47,21,FALSE))</f>
        <v/>
      </c>
      <c r="AU43" s="285" t="str">
        <f>IF(AU42="","",VLOOKUP(AU42,'シフト記号表（勤務時間帯）'!$D$6:$X$47,21,FALSE))</f>
        <v/>
      </c>
      <c r="AV43" s="301" t="str">
        <f>IF(AV42="","",VLOOKUP(AV42,'シフト記号表（勤務時間帯）'!$D$6:$X$47,21,FALSE))</f>
        <v/>
      </c>
      <c r="AW43" s="273" t="str">
        <f>IF(AW42="","",VLOOKUP(AW42,'シフト記号表（勤務時間帯）'!$D$6:$X$47,21,FALSE))</f>
        <v/>
      </c>
      <c r="AX43" s="285" t="str">
        <f>IF(AX42="","",VLOOKUP(AX42,'シフト記号表（勤務時間帯）'!$D$6:$X$47,21,FALSE))</f>
        <v/>
      </c>
      <c r="AY43" s="285" t="str">
        <f>IF(AY42="","",VLOOKUP(AY42,'シフト記号表（勤務時間帯）'!$D$6:$X$47,21,FALSE))</f>
        <v/>
      </c>
      <c r="AZ43" s="342" t="str">
        <f>IF($BC$3="４週",SUM(U43:AV43),IF($BC$3="暦月",SUM(U43:AY43),""))</f>
        <v/>
      </c>
      <c r="BA43" s="355"/>
      <c r="BB43" s="370" t="str">
        <f>IF($BC$3="４週",AZ43/4,IF($BC$3="暦月",(AZ43/($BC$8/7)),""))</f>
        <v/>
      </c>
      <c r="BC43" s="355"/>
      <c r="BD43" s="388"/>
      <c r="BE43" s="397"/>
      <c r="BF43" s="397"/>
      <c r="BG43" s="397"/>
      <c r="BH43" s="404"/>
    </row>
    <row r="44" spans="2:60" ht="20.25" customHeight="1">
      <c r="B44" s="126"/>
      <c r="C44" s="139"/>
      <c r="D44" s="153"/>
      <c r="E44" s="162"/>
      <c r="F44" s="162"/>
      <c r="G44" s="170">
        <f>C42</f>
        <v>0</v>
      </c>
      <c r="H44" s="180"/>
      <c r="I44" s="189"/>
      <c r="J44" s="196"/>
      <c r="K44" s="196"/>
      <c r="L44" s="170"/>
      <c r="M44" s="204"/>
      <c r="N44" s="210"/>
      <c r="O44" s="217"/>
      <c r="P44" s="223" t="s">
        <v>86</v>
      </c>
      <c r="Q44" s="236"/>
      <c r="R44" s="236"/>
      <c r="S44" s="242"/>
      <c r="T44" s="255"/>
      <c r="U44" s="274" t="str">
        <f>IF(U42="","",VLOOKUP(U42,'シフト記号表（勤務時間帯）'!$D$6:$Z$47,23,FALSE))</f>
        <v/>
      </c>
      <c r="V44" s="286" t="str">
        <f>IF(V42="","",VLOOKUP(V42,'シフト記号表（勤務時間帯）'!$D$6:$Z$47,23,FALSE))</f>
        <v/>
      </c>
      <c r="W44" s="286" t="str">
        <f>IF(W42="","",VLOOKUP(W42,'シフト記号表（勤務時間帯）'!$D$6:$Z$47,23,FALSE))</f>
        <v/>
      </c>
      <c r="X44" s="286" t="str">
        <f>IF(X42="","",VLOOKUP(X42,'シフト記号表（勤務時間帯）'!$D$6:$Z$47,23,FALSE))</f>
        <v/>
      </c>
      <c r="Y44" s="286" t="str">
        <f>IF(Y42="","",VLOOKUP(Y42,'シフト記号表（勤務時間帯）'!$D$6:$Z$47,23,FALSE))</f>
        <v/>
      </c>
      <c r="Z44" s="286" t="str">
        <f>IF(Z42="","",VLOOKUP(Z42,'シフト記号表（勤務時間帯）'!$D$6:$Z$47,23,FALSE))</f>
        <v/>
      </c>
      <c r="AA44" s="302" t="str">
        <f>IF(AA42="","",VLOOKUP(AA42,'シフト記号表（勤務時間帯）'!$D$6:$Z$47,23,FALSE))</f>
        <v/>
      </c>
      <c r="AB44" s="274" t="str">
        <f>IF(AB42="","",VLOOKUP(AB42,'シフト記号表（勤務時間帯）'!$D$6:$Z$47,23,FALSE))</f>
        <v/>
      </c>
      <c r="AC44" s="286" t="str">
        <f>IF(AC42="","",VLOOKUP(AC42,'シフト記号表（勤務時間帯）'!$D$6:$Z$47,23,FALSE))</f>
        <v/>
      </c>
      <c r="AD44" s="286" t="str">
        <f>IF(AD42="","",VLOOKUP(AD42,'シフト記号表（勤務時間帯）'!$D$6:$Z$47,23,FALSE))</f>
        <v/>
      </c>
      <c r="AE44" s="286" t="str">
        <f>IF(AE42="","",VLOOKUP(AE42,'シフト記号表（勤務時間帯）'!$D$6:$Z$47,23,FALSE))</f>
        <v/>
      </c>
      <c r="AF44" s="286" t="str">
        <f>IF(AF42="","",VLOOKUP(AF42,'シフト記号表（勤務時間帯）'!$D$6:$Z$47,23,FALSE))</f>
        <v/>
      </c>
      <c r="AG44" s="286" t="str">
        <f>IF(AG42="","",VLOOKUP(AG42,'シフト記号表（勤務時間帯）'!$D$6:$Z$47,23,FALSE))</f>
        <v/>
      </c>
      <c r="AH44" s="302" t="str">
        <f>IF(AH42="","",VLOOKUP(AH42,'シフト記号表（勤務時間帯）'!$D$6:$Z$47,23,FALSE))</f>
        <v/>
      </c>
      <c r="AI44" s="274" t="str">
        <f>IF(AI42="","",VLOOKUP(AI42,'シフト記号表（勤務時間帯）'!$D$6:$Z$47,23,FALSE))</f>
        <v/>
      </c>
      <c r="AJ44" s="286" t="str">
        <f>IF(AJ42="","",VLOOKUP(AJ42,'シフト記号表（勤務時間帯）'!$D$6:$Z$47,23,FALSE))</f>
        <v/>
      </c>
      <c r="AK44" s="286" t="str">
        <f>IF(AK42="","",VLOOKUP(AK42,'シフト記号表（勤務時間帯）'!$D$6:$Z$47,23,FALSE))</f>
        <v/>
      </c>
      <c r="AL44" s="286" t="str">
        <f>IF(AL42="","",VLOOKUP(AL42,'シフト記号表（勤務時間帯）'!$D$6:$Z$47,23,FALSE))</f>
        <v/>
      </c>
      <c r="AM44" s="286" t="str">
        <f>IF(AM42="","",VLOOKUP(AM42,'シフト記号表（勤務時間帯）'!$D$6:$Z$47,23,FALSE))</f>
        <v/>
      </c>
      <c r="AN44" s="286" t="str">
        <f>IF(AN42="","",VLOOKUP(AN42,'シフト記号表（勤務時間帯）'!$D$6:$Z$47,23,FALSE))</f>
        <v/>
      </c>
      <c r="AO44" s="302" t="str">
        <f>IF(AO42="","",VLOOKUP(AO42,'シフト記号表（勤務時間帯）'!$D$6:$Z$47,23,FALSE))</f>
        <v/>
      </c>
      <c r="AP44" s="274" t="str">
        <f>IF(AP42="","",VLOOKUP(AP42,'シフト記号表（勤務時間帯）'!$D$6:$Z$47,23,FALSE))</f>
        <v/>
      </c>
      <c r="AQ44" s="286" t="str">
        <f>IF(AQ42="","",VLOOKUP(AQ42,'シフト記号表（勤務時間帯）'!$D$6:$Z$47,23,FALSE))</f>
        <v/>
      </c>
      <c r="AR44" s="286" t="str">
        <f>IF(AR42="","",VLOOKUP(AR42,'シフト記号表（勤務時間帯）'!$D$6:$Z$47,23,FALSE))</f>
        <v/>
      </c>
      <c r="AS44" s="286" t="str">
        <f>IF(AS42="","",VLOOKUP(AS42,'シフト記号表（勤務時間帯）'!$D$6:$Z$47,23,FALSE))</f>
        <v/>
      </c>
      <c r="AT44" s="286" t="str">
        <f>IF(AT42="","",VLOOKUP(AT42,'シフト記号表（勤務時間帯）'!$D$6:$Z$47,23,FALSE))</f>
        <v/>
      </c>
      <c r="AU44" s="286" t="str">
        <f>IF(AU42="","",VLOOKUP(AU42,'シフト記号表（勤務時間帯）'!$D$6:$Z$47,23,FALSE))</f>
        <v/>
      </c>
      <c r="AV44" s="302" t="str">
        <f>IF(AV42="","",VLOOKUP(AV42,'シフト記号表（勤務時間帯）'!$D$6:$Z$47,23,FALSE))</f>
        <v/>
      </c>
      <c r="AW44" s="274" t="str">
        <f>IF(AW42="","",VLOOKUP(AW42,'シフト記号表（勤務時間帯）'!$D$6:$Z$47,23,FALSE))</f>
        <v/>
      </c>
      <c r="AX44" s="286" t="str">
        <f>IF(AX42="","",VLOOKUP(AX42,'シフト記号表（勤務時間帯）'!$D$6:$Z$47,23,FALSE))</f>
        <v/>
      </c>
      <c r="AY44" s="286" t="str">
        <f>IF(AY42="","",VLOOKUP(AY42,'シフト記号表（勤務時間帯）'!$D$6:$Z$47,23,FALSE))</f>
        <v/>
      </c>
      <c r="AZ44" s="343" t="str">
        <f>IF($BC$3="４週",SUM(U44:AV44),IF($BC$3="暦月",SUM(U44:AY44),""))</f>
        <v/>
      </c>
      <c r="BA44" s="356"/>
      <c r="BB44" s="371" t="str">
        <f>IF($BC$3="４週",AZ44/4,IF($BC$3="暦月",(AZ44/($BC$8/7)),""))</f>
        <v/>
      </c>
      <c r="BC44" s="356"/>
      <c r="BD44" s="389"/>
      <c r="BE44" s="394"/>
      <c r="BF44" s="394"/>
      <c r="BG44" s="394"/>
      <c r="BH44" s="405"/>
    </row>
    <row r="45" spans="2:60" ht="20.25" customHeight="1">
      <c r="B45" s="127"/>
      <c r="C45" s="140"/>
      <c r="D45" s="154"/>
      <c r="E45" s="163"/>
      <c r="F45" s="161"/>
      <c r="G45" s="169"/>
      <c r="H45" s="183"/>
      <c r="I45" s="190"/>
      <c r="J45" s="197"/>
      <c r="K45" s="197"/>
      <c r="L45" s="171"/>
      <c r="M45" s="205"/>
      <c r="N45" s="211"/>
      <c r="O45" s="218"/>
      <c r="P45" s="224" t="s">
        <v>36</v>
      </c>
      <c r="Q45" s="233"/>
      <c r="R45" s="233"/>
      <c r="S45" s="243"/>
      <c r="T45" s="256"/>
      <c r="U45" s="275"/>
      <c r="V45" s="287"/>
      <c r="W45" s="287"/>
      <c r="X45" s="287"/>
      <c r="Y45" s="287"/>
      <c r="Z45" s="287"/>
      <c r="AA45" s="303"/>
      <c r="AB45" s="275"/>
      <c r="AC45" s="287"/>
      <c r="AD45" s="287"/>
      <c r="AE45" s="287"/>
      <c r="AF45" s="287"/>
      <c r="AG45" s="287"/>
      <c r="AH45" s="303"/>
      <c r="AI45" s="275"/>
      <c r="AJ45" s="287"/>
      <c r="AK45" s="287"/>
      <c r="AL45" s="287"/>
      <c r="AM45" s="287"/>
      <c r="AN45" s="287"/>
      <c r="AO45" s="303"/>
      <c r="AP45" s="275"/>
      <c r="AQ45" s="287"/>
      <c r="AR45" s="287"/>
      <c r="AS45" s="287"/>
      <c r="AT45" s="287"/>
      <c r="AU45" s="287"/>
      <c r="AV45" s="303"/>
      <c r="AW45" s="275"/>
      <c r="AX45" s="287"/>
      <c r="AY45" s="287"/>
      <c r="AZ45" s="344"/>
      <c r="BA45" s="357"/>
      <c r="BB45" s="372"/>
      <c r="BC45" s="357"/>
      <c r="BD45" s="390"/>
      <c r="BE45" s="395"/>
      <c r="BF45" s="395"/>
      <c r="BG45" s="395"/>
      <c r="BH45" s="406"/>
    </row>
    <row r="46" spans="2:60" ht="20.25" customHeight="1">
      <c r="B46" s="125">
        <f>B43+1</f>
        <v>9</v>
      </c>
      <c r="C46" s="138"/>
      <c r="D46" s="156"/>
      <c r="E46" s="161"/>
      <c r="F46" s="161">
        <f>C45</f>
        <v>0</v>
      </c>
      <c r="G46" s="169"/>
      <c r="H46" s="179"/>
      <c r="I46" s="188"/>
      <c r="J46" s="199"/>
      <c r="K46" s="199"/>
      <c r="L46" s="169"/>
      <c r="M46" s="203"/>
      <c r="N46" s="213"/>
      <c r="O46" s="216"/>
      <c r="P46" s="222" t="s">
        <v>85</v>
      </c>
      <c r="Q46" s="231"/>
      <c r="R46" s="231"/>
      <c r="S46" s="241"/>
      <c r="T46" s="254"/>
      <c r="U46" s="273" t="str">
        <f>IF(U45="","",VLOOKUP(U45,'シフト記号表（勤務時間帯）'!$D$6:$X$47,21,FALSE))</f>
        <v/>
      </c>
      <c r="V46" s="285" t="str">
        <f>IF(V45="","",VLOOKUP(V45,'シフト記号表（勤務時間帯）'!$D$6:$X$47,21,FALSE))</f>
        <v/>
      </c>
      <c r="W46" s="285" t="str">
        <f>IF(W45="","",VLOOKUP(W45,'シフト記号表（勤務時間帯）'!$D$6:$X$47,21,FALSE))</f>
        <v/>
      </c>
      <c r="X46" s="285" t="str">
        <f>IF(X45="","",VLOOKUP(X45,'シフト記号表（勤務時間帯）'!$D$6:$X$47,21,FALSE))</f>
        <v/>
      </c>
      <c r="Y46" s="285" t="str">
        <f>IF(Y45="","",VLOOKUP(Y45,'シフト記号表（勤務時間帯）'!$D$6:$X$47,21,FALSE))</f>
        <v/>
      </c>
      <c r="Z46" s="285" t="str">
        <f>IF(Z45="","",VLOOKUP(Z45,'シフト記号表（勤務時間帯）'!$D$6:$X$47,21,FALSE))</f>
        <v/>
      </c>
      <c r="AA46" s="301" t="str">
        <f>IF(AA45="","",VLOOKUP(AA45,'シフト記号表（勤務時間帯）'!$D$6:$X$47,21,FALSE))</f>
        <v/>
      </c>
      <c r="AB46" s="273" t="str">
        <f>IF(AB45="","",VLOOKUP(AB45,'シフト記号表（勤務時間帯）'!$D$6:$X$47,21,FALSE))</f>
        <v/>
      </c>
      <c r="AC46" s="285" t="str">
        <f>IF(AC45="","",VLOOKUP(AC45,'シフト記号表（勤務時間帯）'!$D$6:$X$47,21,FALSE))</f>
        <v/>
      </c>
      <c r="AD46" s="285" t="str">
        <f>IF(AD45="","",VLOOKUP(AD45,'シフト記号表（勤務時間帯）'!$D$6:$X$47,21,FALSE))</f>
        <v/>
      </c>
      <c r="AE46" s="285" t="str">
        <f>IF(AE45="","",VLOOKUP(AE45,'シフト記号表（勤務時間帯）'!$D$6:$X$47,21,FALSE))</f>
        <v/>
      </c>
      <c r="AF46" s="285" t="str">
        <f>IF(AF45="","",VLOOKUP(AF45,'シフト記号表（勤務時間帯）'!$D$6:$X$47,21,FALSE))</f>
        <v/>
      </c>
      <c r="AG46" s="285" t="str">
        <f>IF(AG45="","",VLOOKUP(AG45,'シフト記号表（勤務時間帯）'!$D$6:$X$47,21,FALSE))</f>
        <v/>
      </c>
      <c r="AH46" s="301" t="str">
        <f>IF(AH45="","",VLOOKUP(AH45,'シフト記号表（勤務時間帯）'!$D$6:$X$47,21,FALSE))</f>
        <v/>
      </c>
      <c r="AI46" s="273" t="str">
        <f>IF(AI45="","",VLOOKUP(AI45,'シフト記号表（勤務時間帯）'!$D$6:$X$47,21,FALSE))</f>
        <v/>
      </c>
      <c r="AJ46" s="285" t="str">
        <f>IF(AJ45="","",VLOOKUP(AJ45,'シフト記号表（勤務時間帯）'!$D$6:$X$47,21,FALSE))</f>
        <v/>
      </c>
      <c r="AK46" s="285" t="str">
        <f>IF(AK45="","",VLOOKUP(AK45,'シフト記号表（勤務時間帯）'!$D$6:$X$47,21,FALSE))</f>
        <v/>
      </c>
      <c r="AL46" s="285" t="str">
        <f>IF(AL45="","",VLOOKUP(AL45,'シフト記号表（勤務時間帯）'!$D$6:$X$47,21,FALSE))</f>
        <v/>
      </c>
      <c r="AM46" s="285" t="str">
        <f>IF(AM45="","",VLOOKUP(AM45,'シフト記号表（勤務時間帯）'!$D$6:$X$47,21,FALSE))</f>
        <v/>
      </c>
      <c r="AN46" s="285" t="str">
        <f>IF(AN45="","",VLOOKUP(AN45,'シフト記号表（勤務時間帯）'!$D$6:$X$47,21,FALSE))</f>
        <v/>
      </c>
      <c r="AO46" s="301" t="str">
        <f>IF(AO45="","",VLOOKUP(AO45,'シフト記号表（勤務時間帯）'!$D$6:$X$47,21,FALSE))</f>
        <v/>
      </c>
      <c r="AP46" s="273" t="str">
        <f>IF(AP45="","",VLOOKUP(AP45,'シフト記号表（勤務時間帯）'!$D$6:$X$47,21,FALSE))</f>
        <v/>
      </c>
      <c r="AQ46" s="285" t="str">
        <f>IF(AQ45="","",VLOOKUP(AQ45,'シフト記号表（勤務時間帯）'!$D$6:$X$47,21,FALSE))</f>
        <v/>
      </c>
      <c r="AR46" s="285" t="str">
        <f>IF(AR45="","",VLOOKUP(AR45,'シフト記号表（勤務時間帯）'!$D$6:$X$47,21,FALSE))</f>
        <v/>
      </c>
      <c r="AS46" s="285" t="str">
        <f>IF(AS45="","",VLOOKUP(AS45,'シフト記号表（勤務時間帯）'!$D$6:$X$47,21,FALSE))</f>
        <v/>
      </c>
      <c r="AT46" s="285" t="str">
        <f>IF(AT45="","",VLOOKUP(AT45,'シフト記号表（勤務時間帯）'!$D$6:$X$47,21,FALSE))</f>
        <v/>
      </c>
      <c r="AU46" s="285" t="str">
        <f>IF(AU45="","",VLOOKUP(AU45,'シフト記号表（勤務時間帯）'!$D$6:$X$47,21,FALSE))</f>
        <v/>
      </c>
      <c r="AV46" s="301" t="str">
        <f>IF(AV45="","",VLOOKUP(AV45,'シフト記号表（勤務時間帯）'!$D$6:$X$47,21,FALSE))</f>
        <v/>
      </c>
      <c r="AW46" s="273" t="str">
        <f>IF(AW45="","",VLOOKUP(AW45,'シフト記号表（勤務時間帯）'!$D$6:$X$47,21,FALSE))</f>
        <v/>
      </c>
      <c r="AX46" s="285" t="str">
        <f>IF(AX45="","",VLOOKUP(AX45,'シフト記号表（勤務時間帯）'!$D$6:$X$47,21,FALSE))</f>
        <v/>
      </c>
      <c r="AY46" s="285" t="str">
        <f>IF(AY45="","",VLOOKUP(AY45,'シフト記号表（勤務時間帯）'!$D$6:$X$47,21,FALSE))</f>
        <v/>
      </c>
      <c r="AZ46" s="342" t="str">
        <f>IF($BC$3="４週",SUM(U46:AV46),IF($BC$3="暦月",SUM(U46:AY46),""))</f>
        <v/>
      </c>
      <c r="BA46" s="355"/>
      <c r="BB46" s="370" t="str">
        <f>IF($BC$3="４週",AZ46/4,IF($BC$3="暦月",(AZ46/($BC$8/7)),""))</f>
        <v/>
      </c>
      <c r="BC46" s="355"/>
      <c r="BD46" s="388"/>
      <c r="BE46" s="397"/>
      <c r="BF46" s="397"/>
      <c r="BG46" s="397"/>
      <c r="BH46" s="404"/>
    </row>
    <row r="47" spans="2:60" ht="20.25" customHeight="1">
      <c r="B47" s="126"/>
      <c r="C47" s="139"/>
      <c r="D47" s="153"/>
      <c r="E47" s="162"/>
      <c r="F47" s="162"/>
      <c r="G47" s="170">
        <f>C45</f>
        <v>0</v>
      </c>
      <c r="H47" s="180"/>
      <c r="I47" s="189"/>
      <c r="J47" s="196"/>
      <c r="K47" s="196"/>
      <c r="L47" s="170"/>
      <c r="M47" s="204"/>
      <c r="N47" s="210"/>
      <c r="O47" s="217"/>
      <c r="P47" s="223" t="s">
        <v>86</v>
      </c>
      <c r="Q47" s="232"/>
      <c r="R47" s="232"/>
      <c r="S47" s="246"/>
      <c r="T47" s="260"/>
      <c r="U47" s="274" t="str">
        <f>IF(U45="","",VLOOKUP(U45,'シフト記号表（勤務時間帯）'!$D$6:$Z$47,23,FALSE))</f>
        <v/>
      </c>
      <c r="V47" s="286" t="str">
        <f>IF(V45="","",VLOOKUP(V45,'シフト記号表（勤務時間帯）'!$D$6:$Z$47,23,FALSE))</f>
        <v/>
      </c>
      <c r="W47" s="286" t="str">
        <f>IF(W45="","",VLOOKUP(W45,'シフト記号表（勤務時間帯）'!$D$6:$Z$47,23,FALSE))</f>
        <v/>
      </c>
      <c r="X47" s="286" t="str">
        <f>IF(X45="","",VLOOKUP(X45,'シフト記号表（勤務時間帯）'!$D$6:$Z$47,23,FALSE))</f>
        <v/>
      </c>
      <c r="Y47" s="286" t="str">
        <f>IF(Y45="","",VLOOKUP(Y45,'シフト記号表（勤務時間帯）'!$D$6:$Z$47,23,FALSE))</f>
        <v/>
      </c>
      <c r="Z47" s="286" t="str">
        <f>IF(Z45="","",VLOOKUP(Z45,'シフト記号表（勤務時間帯）'!$D$6:$Z$47,23,FALSE))</f>
        <v/>
      </c>
      <c r="AA47" s="302" t="str">
        <f>IF(AA45="","",VLOOKUP(AA45,'シフト記号表（勤務時間帯）'!$D$6:$Z$47,23,FALSE))</f>
        <v/>
      </c>
      <c r="AB47" s="274" t="str">
        <f>IF(AB45="","",VLOOKUP(AB45,'シフト記号表（勤務時間帯）'!$D$6:$Z$47,23,FALSE))</f>
        <v/>
      </c>
      <c r="AC47" s="286" t="str">
        <f>IF(AC45="","",VLOOKUP(AC45,'シフト記号表（勤務時間帯）'!$D$6:$Z$47,23,FALSE))</f>
        <v/>
      </c>
      <c r="AD47" s="286" t="str">
        <f>IF(AD45="","",VLOOKUP(AD45,'シフト記号表（勤務時間帯）'!$D$6:$Z$47,23,FALSE))</f>
        <v/>
      </c>
      <c r="AE47" s="286" t="str">
        <f>IF(AE45="","",VLOOKUP(AE45,'シフト記号表（勤務時間帯）'!$D$6:$Z$47,23,FALSE))</f>
        <v/>
      </c>
      <c r="AF47" s="286" t="str">
        <f>IF(AF45="","",VLOOKUP(AF45,'シフト記号表（勤務時間帯）'!$D$6:$Z$47,23,FALSE))</f>
        <v/>
      </c>
      <c r="AG47" s="286" t="str">
        <f>IF(AG45="","",VLOOKUP(AG45,'シフト記号表（勤務時間帯）'!$D$6:$Z$47,23,FALSE))</f>
        <v/>
      </c>
      <c r="AH47" s="302" t="str">
        <f>IF(AH45="","",VLOOKUP(AH45,'シフト記号表（勤務時間帯）'!$D$6:$Z$47,23,FALSE))</f>
        <v/>
      </c>
      <c r="AI47" s="274" t="str">
        <f>IF(AI45="","",VLOOKUP(AI45,'シフト記号表（勤務時間帯）'!$D$6:$Z$47,23,FALSE))</f>
        <v/>
      </c>
      <c r="AJ47" s="286" t="str">
        <f>IF(AJ45="","",VLOOKUP(AJ45,'シフト記号表（勤務時間帯）'!$D$6:$Z$47,23,FALSE))</f>
        <v/>
      </c>
      <c r="AK47" s="286" t="str">
        <f>IF(AK45="","",VLOOKUP(AK45,'シフト記号表（勤務時間帯）'!$D$6:$Z$47,23,FALSE))</f>
        <v/>
      </c>
      <c r="AL47" s="286" t="str">
        <f>IF(AL45="","",VLOOKUP(AL45,'シフト記号表（勤務時間帯）'!$D$6:$Z$47,23,FALSE))</f>
        <v/>
      </c>
      <c r="AM47" s="286" t="str">
        <f>IF(AM45="","",VLOOKUP(AM45,'シフト記号表（勤務時間帯）'!$D$6:$Z$47,23,FALSE))</f>
        <v/>
      </c>
      <c r="AN47" s="286" t="str">
        <f>IF(AN45="","",VLOOKUP(AN45,'シフト記号表（勤務時間帯）'!$D$6:$Z$47,23,FALSE))</f>
        <v/>
      </c>
      <c r="AO47" s="302" t="str">
        <f>IF(AO45="","",VLOOKUP(AO45,'シフト記号表（勤務時間帯）'!$D$6:$Z$47,23,FALSE))</f>
        <v/>
      </c>
      <c r="AP47" s="274" t="str">
        <f>IF(AP45="","",VLOOKUP(AP45,'シフト記号表（勤務時間帯）'!$D$6:$Z$47,23,FALSE))</f>
        <v/>
      </c>
      <c r="AQ47" s="286" t="str">
        <f>IF(AQ45="","",VLOOKUP(AQ45,'シフト記号表（勤務時間帯）'!$D$6:$Z$47,23,FALSE))</f>
        <v/>
      </c>
      <c r="AR47" s="286" t="str">
        <f>IF(AR45="","",VLOOKUP(AR45,'シフト記号表（勤務時間帯）'!$D$6:$Z$47,23,FALSE))</f>
        <v/>
      </c>
      <c r="AS47" s="286" t="str">
        <f>IF(AS45="","",VLOOKUP(AS45,'シフト記号表（勤務時間帯）'!$D$6:$Z$47,23,FALSE))</f>
        <v/>
      </c>
      <c r="AT47" s="286" t="str">
        <f>IF(AT45="","",VLOOKUP(AT45,'シフト記号表（勤務時間帯）'!$D$6:$Z$47,23,FALSE))</f>
        <v/>
      </c>
      <c r="AU47" s="286" t="str">
        <f>IF(AU45="","",VLOOKUP(AU45,'シフト記号表（勤務時間帯）'!$D$6:$Z$47,23,FALSE))</f>
        <v/>
      </c>
      <c r="AV47" s="302" t="str">
        <f>IF(AV45="","",VLOOKUP(AV45,'シフト記号表（勤務時間帯）'!$D$6:$Z$47,23,FALSE))</f>
        <v/>
      </c>
      <c r="AW47" s="274" t="str">
        <f>IF(AW45="","",VLOOKUP(AW45,'シフト記号表（勤務時間帯）'!$D$6:$Z$47,23,FALSE))</f>
        <v/>
      </c>
      <c r="AX47" s="286" t="str">
        <f>IF(AX45="","",VLOOKUP(AX45,'シフト記号表（勤務時間帯）'!$D$6:$Z$47,23,FALSE))</f>
        <v/>
      </c>
      <c r="AY47" s="286" t="str">
        <f>IF(AY45="","",VLOOKUP(AY45,'シフト記号表（勤務時間帯）'!$D$6:$Z$47,23,FALSE))</f>
        <v/>
      </c>
      <c r="AZ47" s="343" t="str">
        <f>IF($BC$3="４週",SUM(U47:AV47),IF($BC$3="暦月",SUM(U47:AY47),""))</f>
        <v/>
      </c>
      <c r="BA47" s="356"/>
      <c r="BB47" s="371" t="str">
        <f>IF($BC$3="４週",AZ47/4,IF($BC$3="暦月",(AZ47/($BC$8/7)),""))</f>
        <v/>
      </c>
      <c r="BC47" s="356"/>
      <c r="BD47" s="389"/>
      <c r="BE47" s="394"/>
      <c r="BF47" s="394"/>
      <c r="BG47" s="394"/>
      <c r="BH47" s="405"/>
    </row>
    <row r="48" spans="2:60" ht="20.25" customHeight="1">
      <c r="B48" s="127"/>
      <c r="C48" s="140"/>
      <c r="D48" s="154"/>
      <c r="E48" s="163"/>
      <c r="F48" s="161"/>
      <c r="G48" s="169"/>
      <c r="H48" s="183"/>
      <c r="I48" s="190"/>
      <c r="J48" s="197"/>
      <c r="K48" s="197"/>
      <c r="L48" s="171"/>
      <c r="M48" s="205"/>
      <c r="N48" s="211"/>
      <c r="O48" s="218"/>
      <c r="P48" s="224" t="s">
        <v>36</v>
      </c>
      <c r="Q48" s="113"/>
      <c r="R48" s="113"/>
      <c r="S48" s="146"/>
      <c r="T48" s="258"/>
      <c r="U48" s="275"/>
      <c r="V48" s="287"/>
      <c r="W48" s="287"/>
      <c r="X48" s="287"/>
      <c r="Y48" s="287"/>
      <c r="Z48" s="287"/>
      <c r="AA48" s="303"/>
      <c r="AB48" s="275"/>
      <c r="AC48" s="287"/>
      <c r="AD48" s="287"/>
      <c r="AE48" s="287"/>
      <c r="AF48" s="287"/>
      <c r="AG48" s="287"/>
      <c r="AH48" s="303"/>
      <c r="AI48" s="275"/>
      <c r="AJ48" s="287"/>
      <c r="AK48" s="287"/>
      <c r="AL48" s="287"/>
      <c r="AM48" s="287"/>
      <c r="AN48" s="287"/>
      <c r="AO48" s="303"/>
      <c r="AP48" s="275"/>
      <c r="AQ48" s="287"/>
      <c r="AR48" s="287"/>
      <c r="AS48" s="287"/>
      <c r="AT48" s="287"/>
      <c r="AU48" s="287"/>
      <c r="AV48" s="303"/>
      <c r="AW48" s="275"/>
      <c r="AX48" s="287"/>
      <c r="AY48" s="287"/>
      <c r="AZ48" s="344"/>
      <c r="BA48" s="357"/>
      <c r="BB48" s="372"/>
      <c r="BC48" s="357"/>
      <c r="BD48" s="390"/>
      <c r="BE48" s="395"/>
      <c r="BF48" s="395"/>
      <c r="BG48" s="395"/>
      <c r="BH48" s="406"/>
    </row>
    <row r="49" spans="2:60" ht="20.25" customHeight="1">
      <c r="B49" s="125">
        <f>B46+1</f>
        <v>10</v>
      </c>
      <c r="C49" s="138"/>
      <c r="D49" s="156"/>
      <c r="E49" s="161"/>
      <c r="F49" s="161">
        <f>C48</f>
        <v>0</v>
      </c>
      <c r="G49" s="169"/>
      <c r="H49" s="179"/>
      <c r="I49" s="188"/>
      <c r="J49" s="199"/>
      <c r="K49" s="199"/>
      <c r="L49" s="169"/>
      <c r="M49" s="203"/>
      <c r="N49" s="213"/>
      <c r="O49" s="216"/>
      <c r="P49" s="222" t="s">
        <v>85</v>
      </c>
      <c r="Q49" s="231"/>
      <c r="R49" s="231"/>
      <c r="S49" s="241"/>
      <c r="T49" s="254"/>
      <c r="U49" s="273" t="str">
        <f>IF(U48="","",VLOOKUP(U48,'シフト記号表（勤務時間帯）'!$D$6:$X$47,21,FALSE))</f>
        <v/>
      </c>
      <c r="V49" s="285" t="str">
        <f>IF(V48="","",VLOOKUP(V48,'シフト記号表（勤務時間帯）'!$D$6:$X$47,21,FALSE))</f>
        <v/>
      </c>
      <c r="W49" s="285" t="str">
        <f>IF(W48="","",VLOOKUP(W48,'シフト記号表（勤務時間帯）'!$D$6:$X$47,21,FALSE))</f>
        <v/>
      </c>
      <c r="X49" s="285" t="str">
        <f>IF(X48="","",VLOOKUP(X48,'シフト記号表（勤務時間帯）'!$D$6:$X$47,21,FALSE))</f>
        <v/>
      </c>
      <c r="Y49" s="285" t="str">
        <f>IF(Y48="","",VLOOKUP(Y48,'シフト記号表（勤務時間帯）'!$D$6:$X$47,21,FALSE))</f>
        <v/>
      </c>
      <c r="Z49" s="285" t="str">
        <f>IF(Z48="","",VLOOKUP(Z48,'シフト記号表（勤務時間帯）'!$D$6:$X$47,21,FALSE))</f>
        <v/>
      </c>
      <c r="AA49" s="301" t="str">
        <f>IF(AA48="","",VLOOKUP(AA48,'シフト記号表（勤務時間帯）'!$D$6:$X$47,21,FALSE))</f>
        <v/>
      </c>
      <c r="AB49" s="273" t="str">
        <f>IF(AB48="","",VLOOKUP(AB48,'シフト記号表（勤務時間帯）'!$D$6:$X$47,21,FALSE))</f>
        <v/>
      </c>
      <c r="AC49" s="285" t="str">
        <f>IF(AC48="","",VLOOKUP(AC48,'シフト記号表（勤務時間帯）'!$D$6:$X$47,21,FALSE))</f>
        <v/>
      </c>
      <c r="AD49" s="285" t="str">
        <f>IF(AD48="","",VLOOKUP(AD48,'シフト記号表（勤務時間帯）'!$D$6:$X$47,21,FALSE))</f>
        <v/>
      </c>
      <c r="AE49" s="285" t="str">
        <f>IF(AE48="","",VLOOKUP(AE48,'シフト記号表（勤務時間帯）'!$D$6:$X$47,21,FALSE))</f>
        <v/>
      </c>
      <c r="AF49" s="285" t="str">
        <f>IF(AF48="","",VLOOKUP(AF48,'シフト記号表（勤務時間帯）'!$D$6:$X$47,21,FALSE))</f>
        <v/>
      </c>
      <c r="AG49" s="285" t="str">
        <f>IF(AG48="","",VLOOKUP(AG48,'シフト記号表（勤務時間帯）'!$D$6:$X$47,21,FALSE))</f>
        <v/>
      </c>
      <c r="AH49" s="301" t="str">
        <f>IF(AH48="","",VLOOKUP(AH48,'シフト記号表（勤務時間帯）'!$D$6:$X$47,21,FALSE))</f>
        <v/>
      </c>
      <c r="AI49" s="273" t="str">
        <f>IF(AI48="","",VLOOKUP(AI48,'シフト記号表（勤務時間帯）'!$D$6:$X$47,21,FALSE))</f>
        <v/>
      </c>
      <c r="AJ49" s="285" t="str">
        <f>IF(AJ48="","",VLOOKUP(AJ48,'シフト記号表（勤務時間帯）'!$D$6:$X$47,21,FALSE))</f>
        <v/>
      </c>
      <c r="AK49" s="285" t="str">
        <f>IF(AK48="","",VLOOKUP(AK48,'シフト記号表（勤務時間帯）'!$D$6:$X$47,21,FALSE))</f>
        <v/>
      </c>
      <c r="AL49" s="285" t="str">
        <f>IF(AL48="","",VLOOKUP(AL48,'シフト記号表（勤務時間帯）'!$D$6:$X$47,21,FALSE))</f>
        <v/>
      </c>
      <c r="AM49" s="285" t="str">
        <f>IF(AM48="","",VLOOKUP(AM48,'シフト記号表（勤務時間帯）'!$D$6:$X$47,21,FALSE))</f>
        <v/>
      </c>
      <c r="AN49" s="285" t="str">
        <f>IF(AN48="","",VLOOKUP(AN48,'シフト記号表（勤務時間帯）'!$D$6:$X$47,21,FALSE))</f>
        <v/>
      </c>
      <c r="AO49" s="301" t="str">
        <f>IF(AO48="","",VLOOKUP(AO48,'シフト記号表（勤務時間帯）'!$D$6:$X$47,21,FALSE))</f>
        <v/>
      </c>
      <c r="AP49" s="273" t="str">
        <f>IF(AP48="","",VLOOKUP(AP48,'シフト記号表（勤務時間帯）'!$D$6:$X$47,21,FALSE))</f>
        <v/>
      </c>
      <c r="AQ49" s="285" t="str">
        <f>IF(AQ48="","",VLOOKUP(AQ48,'シフト記号表（勤務時間帯）'!$D$6:$X$47,21,FALSE))</f>
        <v/>
      </c>
      <c r="AR49" s="285" t="str">
        <f>IF(AR48="","",VLOOKUP(AR48,'シフト記号表（勤務時間帯）'!$D$6:$X$47,21,FALSE))</f>
        <v/>
      </c>
      <c r="AS49" s="285" t="str">
        <f>IF(AS48="","",VLOOKUP(AS48,'シフト記号表（勤務時間帯）'!$D$6:$X$47,21,FALSE))</f>
        <v/>
      </c>
      <c r="AT49" s="285" t="str">
        <f>IF(AT48="","",VLOOKUP(AT48,'シフト記号表（勤務時間帯）'!$D$6:$X$47,21,FALSE))</f>
        <v/>
      </c>
      <c r="AU49" s="285" t="str">
        <f>IF(AU48="","",VLOOKUP(AU48,'シフト記号表（勤務時間帯）'!$D$6:$X$47,21,FALSE))</f>
        <v/>
      </c>
      <c r="AV49" s="301" t="str">
        <f>IF(AV48="","",VLOOKUP(AV48,'シフト記号表（勤務時間帯）'!$D$6:$X$47,21,FALSE))</f>
        <v/>
      </c>
      <c r="AW49" s="273" t="str">
        <f>IF(AW48="","",VLOOKUP(AW48,'シフト記号表（勤務時間帯）'!$D$6:$X$47,21,FALSE))</f>
        <v/>
      </c>
      <c r="AX49" s="285" t="str">
        <f>IF(AX48="","",VLOOKUP(AX48,'シフト記号表（勤務時間帯）'!$D$6:$X$47,21,FALSE))</f>
        <v/>
      </c>
      <c r="AY49" s="285" t="str">
        <f>IF(AY48="","",VLOOKUP(AY48,'シフト記号表（勤務時間帯）'!$D$6:$X$47,21,FALSE))</f>
        <v/>
      </c>
      <c r="AZ49" s="342" t="str">
        <f>IF($BC$3="４週",SUM(U49:AV49),IF($BC$3="暦月",SUM(U49:AY49),""))</f>
        <v/>
      </c>
      <c r="BA49" s="355"/>
      <c r="BB49" s="370" t="str">
        <f>IF($BC$3="４週",AZ49/4,IF($BC$3="暦月",(AZ49/($BC$8/7)),""))</f>
        <v/>
      </c>
      <c r="BC49" s="355"/>
      <c r="BD49" s="388"/>
      <c r="BE49" s="397"/>
      <c r="BF49" s="397"/>
      <c r="BG49" s="397"/>
      <c r="BH49" s="404"/>
    </row>
    <row r="50" spans="2:60" ht="20.25" customHeight="1">
      <c r="B50" s="126"/>
      <c r="C50" s="139"/>
      <c r="D50" s="153"/>
      <c r="E50" s="162"/>
      <c r="F50" s="162"/>
      <c r="G50" s="170">
        <f>C48</f>
        <v>0</v>
      </c>
      <c r="H50" s="180"/>
      <c r="I50" s="189"/>
      <c r="J50" s="196"/>
      <c r="K50" s="196"/>
      <c r="L50" s="170"/>
      <c r="M50" s="204"/>
      <c r="N50" s="210"/>
      <c r="O50" s="217"/>
      <c r="P50" s="227" t="s">
        <v>86</v>
      </c>
      <c r="Q50" s="237"/>
      <c r="R50" s="237"/>
      <c r="S50" s="247"/>
      <c r="T50" s="261"/>
      <c r="U50" s="274" t="str">
        <f>IF(U48="","",VLOOKUP(U48,'シフト記号表（勤務時間帯）'!$D$6:$Z$47,23,FALSE))</f>
        <v/>
      </c>
      <c r="V50" s="286" t="str">
        <f>IF(V48="","",VLOOKUP(V48,'シフト記号表（勤務時間帯）'!$D$6:$Z$47,23,FALSE))</f>
        <v/>
      </c>
      <c r="W50" s="286" t="str">
        <f>IF(W48="","",VLOOKUP(W48,'シフト記号表（勤務時間帯）'!$D$6:$Z$47,23,FALSE))</f>
        <v/>
      </c>
      <c r="X50" s="286" t="str">
        <f>IF(X48="","",VLOOKUP(X48,'シフト記号表（勤務時間帯）'!$D$6:$Z$47,23,FALSE))</f>
        <v/>
      </c>
      <c r="Y50" s="286" t="str">
        <f>IF(Y48="","",VLOOKUP(Y48,'シフト記号表（勤務時間帯）'!$D$6:$Z$47,23,FALSE))</f>
        <v/>
      </c>
      <c r="Z50" s="286" t="str">
        <f>IF(Z48="","",VLOOKUP(Z48,'シフト記号表（勤務時間帯）'!$D$6:$Z$47,23,FALSE))</f>
        <v/>
      </c>
      <c r="AA50" s="302" t="str">
        <f>IF(AA48="","",VLOOKUP(AA48,'シフト記号表（勤務時間帯）'!$D$6:$Z$47,23,FALSE))</f>
        <v/>
      </c>
      <c r="AB50" s="274" t="str">
        <f>IF(AB48="","",VLOOKUP(AB48,'シフト記号表（勤務時間帯）'!$D$6:$Z$47,23,FALSE))</f>
        <v/>
      </c>
      <c r="AC50" s="286" t="str">
        <f>IF(AC48="","",VLOOKUP(AC48,'シフト記号表（勤務時間帯）'!$D$6:$Z$47,23,FALSE))</f>
        <v/>
      </c>
      <c r="AD50" s="286" t="str">
        <f>IF(AD48="","",VLOOKUP(AD48,'シフト記号表（勤務時間帯）'!$D$6:$Z$47,23,FALSE))</f>
        <v/>
      </c>
      <c r="AE50" s="286" t="str">
        <f>IF(AE48="","",VLOOKUP(AE48,'シフト記号表（勤務時間帯）'!$D$6:$Z$47,23,FALSE))</f>
        <v/>
      </c>
      <c r="AF50" s="286" t="str">
        <f>IF(AF48="","",VLOOKUP(AF48,'シフト記号表（勤務時間帯）'!$D$6:$Z$47,23,FALSE))</f>
        <v/>
      </c>
      <c r="AG50" s="286" t="str">
        <f>IF(AG48="","",VLOOKUP(AG48,'シフト記号表（勤務時間帯）'!$D$6:$Z$47,23,FALSE))</f>
        <v/>
      </c>
      <c r="AH50" s="302" t="str">
        <f>IF(AH48="","",VLOOKUP(AH48,'シフト記号表（勤務時間帯）'!$D$6:$Z$47,23,FALSE))</f>
        <v/>
      </c>
      <c r="AI50" s="274" t="str">
        <f>IF(AI48="","",VLOOKUP(AI48,'シフト記号表（勤務時間帯）'!$D$6:$Z$47,23,FALSE))</f>
        <v/>
      </c>
      <c r="AJ50" s="286" t="str">
        <f>IF(AJ48="","",VLOOKUP(AJ48,'シフト記号表（勤務時間帯）'!$D$6:$Z$47,23,FALSE))</f>
        <v/>
      </c>
      <c r="AK50" s="286" t="str">
        <f>IF(AK48="","",VLOOKUP(AK48,'シフト記号表（勤務時間帯）'!$D$6:$Z$47,23,FALSE))</f>
        <v/>
      </c>
      <c r="AL50" s="286" t="str">
        <f>IF(AL48="","",VLOOKUP(AL48,'シフト記号表（勤務時間帯）'!$D$6:$Z$47,23,FALSE))</f>
        <v/>
      </c>
      <c r="AM50" s="286" t="str">
        <f>IF(AM48="","",VLOOKUP(AM48,'シフト記号表（勤務時間帯）'!$D$6:$Z$47,23,FALSE))</f>
        <v/>
      </c>
      <c r="AN50" s="286" t="str">
        <f>IF(AN48="","",VLOOKUP(AN48,'シフト記号表（勤務時間帯）'!$D$6:$Z$47,23,FALSE))</f>
        <v/>
      </c>
      <c r="AO50" s="302" t="str">
        <f>IF(AO48="","",VLOOKUP(AO48,'シフト記号表（勤務時間帯）'!$D$6:$Z$47,23,FALSE))</f>
        <v/>
      </c>
      <c r="AP50" s="274" t="str">
        <f>IF(AP48="","",VLOOKUP(AP48,'シフト記号表（勤務時間帯）'!$D$6:$Z$47,23,FALSE))</f>
        <v/>
      </c>
      <c r="AQ50" s="286" t="str">
        <f>IF(AQ48="","",VLOOKUP(AQ48,'シフト記号表（勤務時間帯）'!$D$6:$Z$47,23,FALSE))</f>
        <v/>
      </c>
      <c r="AR50" s="286" t="str">
        <f>IF(AR48="","",VLOOKUP(AR48,'シフト記号表（勤務時間帯）'!$D$6:$Z$47,23,FALSE))</f>
        <v/>
      </c>
      <c r="AS50" s="286" t="str">
        <f>IF(AS48="","",VLOOKUP(AS48,'シフト記号表（勤務時間帯）'!$D$6:$Z$47,23,FALSE))</f>
        <v/>
      </c>
      <c r="AT50" s="286" t="str">
        <f>IF(AT48="","",VLOOKUP(AT48,'シフト記号表（勤務時間帯）'!$D$6:$Z$47,23,FALSE))</f>
        <v/>
      </c>
      <c r="AU50" s="286" t="str">
        <f>IF(AU48="","",VLOOKUP(AU48,'シフト記号表（勤務時間帯）'!$D$6:$Z$47,23,FALSE))</f>
        <v/>
      </c>
      <c r="AV50" s="302" t="str">
        <f>IF(AV48="","",VLOOKUP(AV48,'シフト記号表（勤務時間帯）'!$D$6:$Z$47,23,FALSE))</f>
        <v/>
      </c>
      <c r="AW50" s="274" t="str">
        <f>IF(AW48="","",VLOOKUP(AW48,'シフト記号表（勤務時間帯）'!$D$6:$Z$47,23,FALSE))</f>
        <v/>
      </c>
      <c r="AX50" s="286" t="str">
        <f>IF(AX48="","",VLOOKUP(AX48,'シフト記号表（勤務時間帯）'!$D$6:$Z$47,23,FALSE))</f>
        <v/>
      </c>
      <c r="AY50" s="286" t="str">
        <f>IF(AY48="","",VLOOKUP(AY48,'シフト記号表（勤務時間帯）'!$D$6:$Z$47,23,FALSE))</f>
        <v/>
      </c>
      <c r="AZ50" s="343" t="str">
        <f>IF($BC$3="４週",SUM(U50:AV50),IF($BC$3="暦月",SUM(U50:AY50),""))</f>
        <v/>
      </c>
      <c r="BA50" s="356"/>
      <c r="BB50" s="371" t="str">
        <f>IF($BC$3="４週",AZ50/4,IF($BC$3="暦月",(AZ50/($BC$8/7)),""))</f>
        <v/>
      </c>
      <c r="BC50" s="356"/>
      <c r="BD50" s="389"/>
      <c r="BE50" s="394"/>
      <c r="BF50" s="394"/>
      <c r="BG50" s="394"/>
      <c r="BH50" s="405"/>
    </row>
    <row r="51" spans="2:60" ht="20.25" customHeight="1">
      <c r="B51" s="127"/>
      <c r="C51" s="140"/>
      <c r="D51" s="154"/>
      <c r="E51" s="163"/>
      <c r="F51" s="161"/>
      <c r="G51" s="169"/>
      <c r="H51" s="183"/>
      <c r="I51" s="190"/>
      <c r="J51" s="197"/>
      <c r="K51" s="197"/>
      <c r="L51" s="171"/>
      <c r="M51" s="205"/>
      <c r="N51" s="211"/>
      <c r="O51" s="218"/>
      <c r="P51" s="224" t="s">
        <v>36</v>
      </c>
      <c r="Q51" s="113"/>
      <c r="R51" s="113"/>
      <c r="S51" s="146"/>
      <c r="T51" s="258"/>
      <c r="U51" s="275"/>
      <c r="V51" s="287"/>
      <c r="W51" s="287"/>
      <c r="X51" s="287"/>
      <c r="Y51" s="287"/>
      <c r="Z51" s="287"/>
      <c r="AA51" s="303"/>
      <c r="AB51" s="275"/>
      <c r="AC51" s="287"/>
      <c r="AD51" s="287"/>
      <c r="AE51" s="287"/>
      <c r="AF51" s="287"/>
      <c r="AG51" s="287"/>
      <c r="AH51" s="303"/>
      <c r="AI51" s="275"/>
      <c r="AJ51" s="287"/>
      <c r="AK51" s="287"/>
      <c r="AL51" s="287"/>
      <c r="AM51" s="287"/>
      <c r="AN51" s="287"/>
      <c r="AO51" s="303"/>
      <c r="AP51" s="275"/>
      <c r="AQ51" s="287"/>
      <c r="AR51" s="287"/>
      <c r="AS51" s="287"/>
      <c r="AT51" s="287"/>
      <c r="AU51" s="287"/>
      <c r="AV51" s="303"/>
      <c r="AW51" s="275"/>
      <c r="AX51" s="287"/>
      <c r="AY51" s="287"/>
      <c r="AZ51" s="344"/>
      <c r="BA51" s="357"/>
      <c r="BB51" s="372"/>
      <c r="BC51" s="357"/>
      <c r="BD51" s="390"/>
      <c r="BE51" s="395"/>
      <c r="BF51" s="395"/>
      <c r="BG51" s="395"/>
      <c r="BH51" s="406"/>
    </row>
    <row r="52" spans="2:60" ht="20.25" customHeight="1">
      <c r="B52" s="125">
        <f>B49+1</f>
        <v>11</v>
      </c>
      <c r="C52" s="138"/>
      <c r="D52" s="156"/>
      <c r="E52" s="161"/>
      <c r="F52" s="161">
        <f>C51</f>
        <v>0</v>
      </c>
      <c r="G52" s="169"/>
      <c r="H52" s="179"/>
      <c r="I52" s="188"/>
      <c r="J52" s="199"/>
      <c r="K52" s="199"/>
      <c r="L52" s="169"/>
      <c r="M52" s="203"/>
      <c r="N52" s="213"/>
      <c r="O52" s="216"/>
      <c r="P52" s="222" t="s">
        <v>85</v>
      </c>
      <c r="Q52" s="231"/>
      <c r="R52" s="231"/>
      <c r="S52" s="241"/>
      <c r="T52" s="254"/>
      <c r="U52" s="273" t="str">
        <f>IF(U51="","",VLOOKUP(U51,'シフト記号表（勤務時間帯）'!$D$6:$X$47,21,FALSE))</f>
        <v/>
      </c>
      <c r="V52" s="285" t="str">
        <f>IF(V51="","",VLOOKUP(V51,'シフト記号表（勤務時間帯）'!$D$6:$X$47,21,FALSE))</f>
        <v/>
      </c>
      <c r="W52" s="285" t="str">
        <f>IF(W51="","",VLOOKUP(W51,'シフト記号表（勤務時間帯）'!$D$6:$X$47,21,FALSE))</f>
        <v/>
      </c>
      <c r="X52" s="285" t="str">
        <f>IF(X51="","",VLOOKUP(X51,'シフト記号表（勤務時間帯）'!$D$6:$X$47,21,FALSE))</f>
        <v/>
      </c>
      <c r="Y52" s="285" t="str">
        <f>IF(Y51="","",VLOOKUP(Y51,'シフト記号表（勤務時間帯）'!$D$6:$X$47,21,FALSE))</f>
        <v/>
      </c>
      <c r="Z52" s="285" t="str">
        <f>IF(Z51="","",VLOOKUP(Z51,'シフト記号表（勤務時間帯）'!$D$6:$X$47,21,FALSE))</f>
        <v/>
      </c>
      <c r="AA52" s="301" t="str">
        <f>IF(AA51="","",VLOOKUP(AA51,'シフト記号表（勤務時間帯）'!$D$6:$X$47,21,FALSE))</f>
        <v/>
      </c>
      <c r="AB52" s="273" t="str">
        <f>IF(AB51="","",VLOOKUP(AB51,'シフト記号表（勤務時間帯）'!$D$6:$X$47,21,FALSE))</f>
        <v/>
      </c>
      <c r="AC52" s="285" t="str">
        <f>IF(AC51="","",VLOOKUP(AC51,'シフト記号表（勤務時間帯）'!$D$6:$X$47,21,FALSE))</f>
        <v/>
      </c>
      <c r="AD52" s="285" t="str">
        <f>IF(AD51="","",VLOOKUP(AD51,'シフト記号表（勤務時間帯）'!$D$6:$X$47,21,FALSE))</f>
        <v/>
      </c>
      <c r="AE52" s="285" t="str">
        <f>IF(AE51="","",VLOOKUP(AE51,'シフト記号表（勤務時間帯）'!$D$6:$X$47,21,FALSE))</f>
        <v/>
      </c>
      <c r="AF52" s="285" t="str">
        <f>IF(AF51="","",VLOOKUP(AF51,'シフト記号表（勤務時間帯）'!$D$6:$X$47,21,FALSE))</f>
        <v/>
      </c>
      <c r="AG52" s="285" t="str">
        <f>IF(AG51="","",VLOOKUP(AG51,'シフト記号表（勤務時間帯）'!$D$6:$X$47,21,FALSE))</f>
        <v/>
      </c>
      <c r="AH52" s="301" t="str">
        <f>IF(AH51="","",VLOOKUP(AH51,'シフト記号表（勤務時間帯）'!$D$6:$X$47,21,FALSE))</f>
        <v/>
      </c>
      <c r="AI52" s="273" t="str">
        <f>IF(AI51="","",VLOOKUP(AI51,'シフト記号表（勤務時間帯）'!$D$6:$X$47,21,FALSE))</f>
        <v/>
      </c>
      <c r="AJ52" s="285" t="str">
        <f>IF(AJ51="","",VLOOKUP(AJ51,'シフト記号表（勤務時間帯）'!$D$6:$X$47,21,FALSE))</f>
        <v/>
      </c>
      <c r="AK52" s="285" t="str">
        <f>IF(AK51="","",VLOOKUP(AK51,'シフト記号表（勤務時間帯）'!$D$6:$X$47,21,FALSE))</f>
        <v/>
      </c>
      <c r="AL52" s="285" t="str">
        <f>IF(AL51="","",VLOOKUP(AL51,'シフト記号表（勤務時間帯）'!$D$6:$X$47,21,FALSE))</f>
        <v/>
      </c>
      <c r="AM52" s="285" t="str">
        <f>IF(AM51="","",VLOOKUP(AM51,'シフト記号表（勤務時間帯）'!$D$6:$X$47,21,FALSE))</f>
        <v/>
      </c>
      <c r="AN52" s="285" t="str">
        <f>IF(AN51="","",VLOOKUP(AN51,'シフト記号表（勤務時間帯）'!$D$6:$X$47,21,FALSE))</f>
        <v/>
      </c>
      <c r="AO52" s="301" t="str">
        <f>IF(AO51="","",VLOOKUP(AO51,'シフト記号表（勤務時間帯）'!$D$6:$X$47,21,FALSE))</f>
        <v/>
      </c>
      <c r="AP52" s="273" t="str">
        <f>IF(AP51="","",VLOOKUP(AP51,'シフト記号表（勤務時間帯）'!$D$6:$X$47,21,FALSE))</f>
        <v/>
      </c>
      <c r="AQ52" s="285" t="str">
        <f>IF(AQ51="","",VLOOKUP(AQ51,'シフト記号表（勤務時間帯）'!$D$6:$X$47,21,FALSE))</f>
        <v/>
      </c>
      <c r="AR52" s="285" t="str">
        <f>IF(AR51="","",VLOOKUP(AR51,'シフト記号表（勤務時間帯）'!$D$6:$X$47,21,FALSE))</f>
        <v/>
      </c>
      <c r="AS52" s="285" t="str">
        <f>IF(AS51="","",VLOOKUP(AS51,'シフト記号表（勤務時間帯）'!$D$6:$X$47,21,FALSE))</f>
        <v/>
      </c>
      <c r="AT52" s="285" t="str">
        <f>IF(AT51="","",VLOOKUP(AT51,'シフト記号表（勤務時間帯）'!$D$6:$X$47,21,FALSE))</f>
        <v/>
      </c>
      <c r="AU52" s="285" t="str">
        <f>IF(AU51="","",VLOOKUP(AU51,'シフト記号表（勤務時間帯）'!$D$6:$X$47,21,FALSE))</f>
        <v/>
      </c>
      <c r="AV52" s="301" t="str">
        <f>IF(AV51="","",VLOOKUP(AV51,'シフト記号表（勤務時間帯）'!$D$6:$X$47,21,FALSE))</f>
        <v/>
      </c>
      <c r="AW52" s="273" t="str">
        <f>IF(AW51="","",VLOOKUP(AW51,'シフト記号表（勤務時間帯）'!$D$6:$X$47,21,FALSE))</f>
        <v/>
      </c>
      <c r="AX52" s="285" t="str">
        <f>IF(AX51="","",VLOOKUP(AX51,'シフト記号表（勤務時間帯）'!$D$6:$X$47,21,FALSE))</f>
        <v/>
      </c>
      <c r="AY52" s="285" t="str">
        <f>IF(AY51="","",VLOOKUP(AY51,'シフト記号表（勤務時間帯）'!$D$6:$X$47,21,FALSE))</f>
        <v/>
      </c>
      <c r="AZ52" s="342" t="str">
        <f>IF($BC$3="４週",SUM(U52:AV52),IF($BC$3="暦月",SUM(U52:AY52),""))</f>
        <v/>
      </c>
      <c r="BA52" s="355"/>
      <c r="BB52" s="370" t="str">
        <f>IF($BC$3="４週",AZ52/4,IF($BC$3="暦月",(AZ52/($BC$8/7)),""))</f>
        <v/>
      </c>
      <c r="BC52" s="355"/>
      <c r="BD52" s="388"/>
      <c r="BE52" s="397"/>
      <c r="BF52" s="397"/>
      <c r="BG52" s="397"/>
      <c r="BH52" s="404"/>
    </row>
    <row r="53" spans="2:60" ht="20.25" customHeight="1">
      <c r="B53" s="126"/>
      <c r="C53" s="139"/>
      <c r="D53" s="153"/>
      <c r="E53" s="162"/>
      <c r="F53" s="162"/>
      <c r="G53" s="170">
        <f>C51</f>
        <v>0</v>
      </c>
      <c r="H53" s="180"/>
      <c r="I53" s="189"/>
      <c r="J53" s="196"/>
      <c r="K53" s="196"/>
      <c r="L53" s="170"/>
      <c r="M53" s="204"/>
      <c r="N53" s="210"/>
      <c r="O53" s="217"/>
      <c r="P53" s="227" t="s">
        <v>86</v>
      </c>
      <c r="Q53" s="237"/>
      <c r="R53" s="237"/>
      <c r="S53" s="247"/>
      <c r="T53" s="261"/>
      <c r="U53" s="274" t="str">
        <f>IF(U51="","",VLOOKUP(U51,'シフト記号表（勤務時間帯）'!$D$6:$Z$47,23,FALSE))</f>
        <v/>
      </c>
      <c r="V53" s="286" t="str">
        <f>IF(V51="","",VLOOKUP(V51,'シフト記号表（勤務時間帯）'!$D$6:$Z$47,23,FALSE))</f>
        <v/>
      </c>
      <c r="W53" s="286" t="str">
        <f>IF(W51="","",VLOOKUP(W51,'シフト記号表（勤務時間帯）'!$D$6:$Z$47,23,FALSE))</f>
        <v/>
      </c>
      <c r="X53" s="286" t="str">
        <f>IF(X51="","",VLOOKUP(X51,'シフト記号表（勤務時間帯）'!$D$6:$Z$47,23,FALSE))</f>
        <v/>
      </c>
      <c r="Y53" s="286" t="str">
        <f>IF(Y51="","",VLOOKUP(Y51,'シフト記号表（勤務時間帯）'!$D$6:$Z$47,23,FALSE))</f>
        <v/>
      </c>
      <c r="Z53" s="286" t="str">
        <f>IF(Z51="","",VLOOKUP(Z51,'シフト記号表（勤務時間帯）'!$D$6:$Z$47,23,FALSE))</f>
        <v/>
      </c>
      <c r="AA53" s="302" t="str">
        <f>IF(AA51="","",VLOOKUP(AA51,'シフト記号表（勤務時間帯）'!$D$6:$Z$47,23,FALSE))</f>
        <v/>
      </c>
      <c r="AB53" s="274" t="str">
        <f>IF(AB51="","",VLOOKUP(AB51,'シフト記号表（勤務時間帯）'!$D$6:$Z$47,23,FALSE))</f>
        <v/>
      </c>
      <c r="AC53" s="286" t="str">
        <f>IF(AC51="","",VLOOKUP(AC51,'シフト記号表（勤務時間帯）'!$D$6:$Z$47,23,FALSE))</f>
        <v/>
      </c>
      <c r="AD53" s="286" t="str">
        <f>IF(AD51="","",VLOOKUP(AD51,'シフト記号表（勤務時間帯）'!$D$6:$Z$47,23,FALSE))</f>
        <v/>
      </c>
      <c r="AE53" s="286" t="str">
        <f>IF(AE51="","",VLOOKUP(AE51,'シフト記号表（勤務時間帯）'!$D$6:$Z$47,23,FALSE))</f>
        <v/>
      </c>
      <c r="AF53" s="286" t="str">
        <f>IF(AF51="","",VLOOKUP(AF51,'シフト記号表（勤務時間帯）'!$D$6:$Z$47,23,FALSE))</f>
        <v/>
      </c>
      <c r="AG53" s="286" t="str">
        <f>IF(AG51="","",VLOOKUP(AG51,'シフト記号表（勤務時間帯）'!$D$6:$Z$47,23,FALSE))</f>
        <v/>
      </c>
      <c r="AH53" s="302" t="str">
        <f>IF(AH51="","",VLOOKUP(AH51,'シフト記号表（勤務時間帯）'!$D$6:$Z$47,23,FALSE))</f>
        <v/>
      </c>
      <c r="AI53" s="274" t="str">
        <f>IF(AI51="","",VLOOKUP(AI51,'シフト記号表（勤務時間帯）'!$D$6:$Z$47,23,FALSE))</f>
        <v/>
      </c>
      <c r="AJ53" s="286" t="str">
        <f>IF(AJ51="","",VLOOKUP(AJ51,'シフト記号表（勤務時間帯）'!$D$6:$Z$47,23,FALSE))</f>
        <v/>
      </c>
      <c r="AK53" s="286" t="str">
        <f>IF(AK51="","",VLOOKUP(AK51,'シフト記号表（勤務時間帯）'!$D$6:$Z$47,23,FALSE))</f>
        <v/>
      </c>
      <c r="AL53" s="286" t="str">
        <f>IF(AL51="","",VLOOKUP(AL51,'シフト記号表（勤務時間帯）'!$D$6:$Z$47,23,FALSE))</f>
        <v/>
      </c>
      <c r="AM53" s="286" t="str">
        <f>IF(AM51="","",VLOOKUP(AM51,'シフト記号表（勤務時間帯）'!$D$6:$Z$47,23,FALSE))</f>
        <v/>
      </c>
      <c r="AN53" s="286" t="str">
        <f>IF(AN51="","",VLOOKUP(AN51,'シフト記号表（勤務時間帯）'!$D$6:$Z$47,23,FALSE))</f>
        <v/>
      </c>
      <c r="AO53" s="302" t="str">
        <f>IF(AO51="","",VLOOKUP(AO51,'シフト記号表（勤務時間帯）'!$D$6:$Z$47,23,FALSE))</f>
        <v/>
      </c>
      <c r="AP53" s="274" t="str">
        <f>IF(AP51="","",VLOOKUP(AP51,'シフト記号表（勤務時間帯）'!$D$6:$Z$47,23,FALSE))</f>
        <v/>
      </c>
      <c r="AQ53" s="286" t="str">
        <f>IF(AQ51="","",VLOOKUP(AQ51,'シフト記号表（勤務時間帯）'!$D$6:$Z$47,23,FALSE))</f>
        <v/>
      </c>
      <c r="AR53" s="286" t="str">
        <f>IF(AR51="","",VLOOKUP(AR51,'シフト記号表（勤務時間帯）'!$D$6:$Z$47,23,FALSE))</f>
        <v/>
      </c>
      <c r="AS53" s="286" t="str">
        <f>IF(AS51="","",VLOOKUP(AS51,'シフト記号表（勤務時間帯）'!$D$6:$Z$47,23,FALSE))</f>
        <v/>
      </c>
      <c r="AT53" s="286" t="str">
        <f>IF(AT51="","",VLOOKUP(AT51,'シフト記号表（勤務時間帯）'!$D$6:$Z$47,23,FALSE))</f>
        <v/>
      </c>
      <c r="AU53" s="286" t="str">
        <f>IF(AU51="","",VLOOKUP(AU51,'シフト記号表（勤務時間帯）'!$D$6:$Z$47,23,FALSE))</f>
        <v/>
      </c>
      <c r="AV53" s="302" t="str">
        <f>IF(AV51="","",VLOOKUP(AV51,'シフト記号表（勤務時間帯）'!$D$6:$Z$47,23,FALSE))</f>
        <v/>
      </c>
      <c r="AW53" s="274" t="str">
        <f>IF(AW51="","",VLOOKUP(AW51,'シフト記号表（勤務時間帯）'!$D$6:$Z$47,23,FALSE))</f>
        <v/>
      </c>
      <c r="AX53" s="286" t="str">
        <f>IF(AX51="","",VLOOKUP(AX51,'シフト記号表（勤務時間帯）'!$D$6:$Z$47,23,FALSE))</f>
        <v/>
      </c>
      <c r="AY53" s="286" t="str">
        <f>IF(AY51="","",VLOOKUP(AY51,'シフト記号表（勤務時間帯）'!$D$6:$Z$47,23,FALSE))</f>
        <v/>
      </c>
      <c r="AZ53" s="343" t="str">
        <f>IF($BC$3="４週",SUM(U53:AV53),IF($BC$3="暦月",SUM(U53:AY53),""))</f>
        <v/>
      </c>
      <c r="BA53" s="356"/>
      <c r="BB53" s="371" t="str">
        <f>IF($BC$3="４週",AZ53/4,IF($BC$3="暦月",(AZ53/($BC$8/7)),""))</f>
        <v/>
      </c>
      <c r="BC53" s="356"/>
      <c r="BD53" s="389"/>
      <c r="BE53" s="394"/>
      <c r="BF53" s="394"/>
      <c r="BG53" s="394"/>
      <c r="BH53" s="405"/>
    </row>
    <row r="54" spans="2:60" ht="20.25" customHeight="1">
      <c r="B54" s="127"/>
      <c r="C54" s="140"/>
      <c r="D54" s="154"/>
      <c r="E54" s="163"/>
      <c r="F54" s="161"/>
      <c r="G54" s="169"/>
      <c r="H54" s="183"/>
      <c r="I54" s="190"/>
      <c r="J54" s="197"/>
      <c r="K54" s="197"/>
      <c r="L54" s="171"/>
      <c r="M54" s="205"/>
      <c r="N54" s="211"/>
      <c r="O54" s="218"/>
      <c r="P54" s="224" t="s">
        <v>36</v>
      </c>
      <c r="Q54" s="113"/>
      <c r="R54" s="113"/>
      <c r="S54" s="146"/>
      <c r="T54" s="258"/>
      <c r="U54" s="275"/>
      <c r="V54" s="287"/>
      <c r="W54" s="287"/>
      <c r="X54" s="287"/>
      <c r="Y54" s="287"/>
      <c r="Z54" s="287"/>
      <c r="AA54" s="303"/>
      <c r="AB54" s="275"/>
      <c r="AC54" s="287"/>
      <c r="AD54" s="287"/>
      <c r="AE54" s="287"/>
      <c r="AF54" s="287"/>
      <c r="AG54" s="287"/>
      <c r="AH54" s="303"/>
      <c r="AI54" s="275"/>
      <c r="AJ54" s="287"/>
      <c r="AK54" s="287"/>
      <c r="AL54" s="287"/>
      <c r="AM54" s="287"/>
      <c r="AN54" s="287"/>
      <c r="AO54" s="303"/>
      <c r="AP54" s="275"/>
      <c r="AQ54" s="287"/>
      <c r="AR54" s="287"/>
      <c r="AS54" s="287"/>
      <c r="AT54" s="287"/>
      <c r="AU54" s="287"/>
      <c r="AV54" s="303"/>
      <c r="AW54" s="275"/>
      <c r="AX54" s="287"/>
      <c r="AY54" s="287"/>
      <c r="AZ54" s="344"/>
      <c r="BA54" s="357"/>
      <c r="BB54" s="372"/>
      <c r="BC54" s="357"/>
      <c r="BD54" s="390"/>
      <c r="BE54" s="395"/>
      <c r="BF54" s="395"/>
      <c r="BG54" s="395"/>
      <c r="BH54" s="406"/>
    </row>
    <row r="55" spans="2:60" ht="20.25" customHeight="1">
      <c r="B55" s="125">
        <f>B52+1</f>
        <v>12</v>
      </c>
      <c r="C55" s="138"/>
      <c r="D55" s="156"/>
      <c r="E55" s="161"/>
      <c r="F55" s="161">
        <f>C54</f>
        <v>0</v>
      </c>
      <c r="G55" s="169"/>
      <c r="H55" s="179"/>
      <c r="I55" s="188"/>
      <c r="J55" s="199"/>
      <c r="K55" s="199"/>
      <c r="L55" s="169"/>
      <c r="M55" s="203"/>
      <c r="N55" s="213"/>
      <c r="O55" s="216"/>
      <c r="P55" s="222" t="s">
        <v>85</v>
      </c>
      <c r="Q55" s="231"/>
      <c r="R55" s="231"/>
      <c r="S55" s="241"/>
      <c r="T55" s="254"/>
      <c r="U55" s="273" t="str">
        <f>IF(U54="","",VLOOKUP(U54,'シフト記号表（勤務時間帯）'!$D$6:$X$47,21,FALSE))</f>
        <v/>
      </c>
      <c r="V55" s="285" t="str">
        <f>IF(V54="","",VLOOKUP(V54,'シフト記号表（勤務時間帯）'!$D$6:$X$47,21,FALSE))</f>
        <v/>
      </c>
      <c r="W55" s="285" t="str">
        <f>IF(W54="","",VLOOKUP(W54,'シフト記号表（勤務時間帯）'!$D$6:$X$47,21,FALSE))</f>
        <v/>
      </c>
      <c r="X55" s="285" t="str">
        <f>IF(X54="","",VLOOKUP(X54,'シフト記号表（勤務時間帯）'!$D$6:$X$47,21,FALSE))</f>
        <v/>
      </c>
      <c r="Y55" s="285" t="str">
        <f>IF(Y54="","",VLOOKUP(Y54,'シフト記号表（勤務時間帯）'!$D$6:$X$47,21,FALSE))</f>
        <v/>
      </c>
      <c r="Z55" s="285" t="str">
        <f>IF(Z54="","",VLOOKUP(Z54,'シフト記号表（勤務時間帯）'!$D$6:$X$47,21,FALSE))</f>
        <v/>
      </c>
      <c r="AA55" s="301" t="str">
        <f>IF(AA54="","",VLOOKUP(AA54,'シフト記号表（勤務時間帯）'!$D$6:$X$47,21,FALSE))</f>
        <v/>
      </c>
      <c r="AB55" s="273" t="str">
        <f>IF(AB54="","",VLOOKUP(AB54,'シフト記号表（勤務時間帯）'!$D$6:$X$47,21,FALSE))</f>
        <v/>
      </c>
      <c r="AC55" s="285" t="str">
        <f>IF(AC54="","",VLOOKUP(AC54,'シフト記号表（勤務時間帯）'!$D$6:$X$47,21,FALSE))</f>
        <v/>
      </c>
      <c r="AD55" s="285" t="str">
        <f>IF(AD54="","",VLOOKUP(AD54,'シフト記号表（勤務時間帯）'!$D$6:$X$47,21,FALSE))</f>
        <v/>
      </c>
      <c r="AE55" s="285" t="str">
        <f>IF(AE54="","",VLOOKUP(AE54,'シフト記号表（勤務時間帯）'!$D$6:$X$47,21,FALSE))</f>
        <v/>
      </c>
      <c r="AF55" s="285" t="str">
        <f>IF(AF54="","",VLOOKUP(AF54,'シフト記号表（勤務時間帯）'!$D$6:$X$47,21,FALSE))</f>
        <v/>
      </c>
      <c r="AG55" s="285" t="str">
        <f>IF(AG54="","",VLOOKUP(AG54,'シフト記号表（勤務時間帯）'!$D$6:$X$47,21,FALSE))</f>
        <v/>
      </c>
      <c r="AH55" s="301" t="str">
        <f>IF(AH54="","",VLOOKUP(AH54,'シフト記号表（勤務時間帯）'!$D$6:$X$47,21,FALSE))</f>
        <v/>
      </c>
      <c r="AI55" s="273" t="str">
        <f>IF(AI54="","",VLOOKUP(AI54,'シフト記号表（勤務時間帯）'!$D$6:$X$47,21,FALSE))</f>
        <v/>
      </c>
      <c r="AJ55" s="285" t="str">
        <f>IF(AJ54="","",VLOOKUP(AJ54,'シフト記号表（勤務時間帯）'!$D$6:$X$47,21,FALSE))</f>
        <v/>
      </c>
      <c r="AK55" s="285" t="str">
        <f>IF(AK54="","",VLOOKUP(AK54,'シフト記号表（勤務時間帯）'!$D$6:$X$47,21,FALSE))</f>
        <v/>
      </c>
      <c r="AL55" s="285" t="str">
        <f>IF(AL54="","",VLOOKUP(AL54,'シフト記号表（勤務時間帯）'!$D$6:$X$47,21,FALSE))</f>
        <v/>
      </c>
      <c r="AM55" s="285" t="str">
        <f>IF(AM54="","",VLOOKUP(AM54,'シフト記号表（勤務時間帯）'!$D$6:$X$47,21,FALSE))</f>
        <v/>
      </c>
      <c r="AN55" s="285" t="str">
        <f>IF(AN54="","",VLOOKUP(AN54,'シフト記号表（勤務時間帯）'!$D$6:$X$47,21,FALSE))</f>
        <v/>
      </c>
      <c r="AO55" s="301" t="str">
        <f>IF(AO54="","",VLOOKUP(AO54,'シフト記号表（勤務時間帯）'!$D$6:$X$47,21,FALSE))</f>
        <v/>
      </c>
      <c r="AP55" s="273" t="str">
        <f>IF(AP54="","",VLOOKUP(AP54,'シフト記号表（勤務時間帯）'!$D$6:$X$47,21,FALSE))</f>
        <v/>
      </c>
      <c r="AQ55" s="285" t="str">
        <f>IF(AQ54="","",VLOOKUP(AQ54,'シフト記号表（勤務時間帯）'!$D$6:$X$47,21,FALSE))</f>
        <v/>
      </c>
      <c r="AR55" s="285" t="str">
        <f>IF(AR54="","",VLOOKUP(AR54,'シフト記号表（勤務時間帯）'!$D$6:$X$47,21,FALSE))</f>
        <v/>
      </c>
      <c r="AS55" s="285" t="str">
        <f>IF(AS54="","",VLOOKUP(AS54,'シフト記号表（勤務時間帯）'!$D$6:$X$47,21,FALSE))</f>
        <v/>
      </c>
      <c r="AT55" s="285" t="str">
        <f>IF(AT54="","",VLOOKUP(AT54,'シフト記号表（勤務時間帯）'!$D$6:$X$47,21,FALSE))</f>
        <v/>
      </c>
      <c r="AU55" s="285" t="str">
        <f>IF(AU54="","",VLOOKUP(AU54,'シフト記号表（勤務時間帯）'!$D$6:$X$47,21,FALSE))</f>
        <v/>
      </c>
      <c r="AV55" s="301" t="str">
        <f>IF(AV54="","",VLOOKUP(AV54,'シフト記号表（勤務時間帯）'!$D$6:$X$47,21,FALSE))</f>
        <v/>
      </c>
      <c r="AW55" s="273" t="str">
        <f>IF(AW54="","",VLOOKUP(AW54,'シフト記号表（勤務時間帯）'!$D$6:$X$47,21,FALSE))</f>
        <v/>
      </c>
      <c r="AX55" s="285" t="str">
        <f>IF(AX54="","",VLOOKUP(AX54,'シフト記号表（勤務時間帯）'!$D$6:$X$47,21,FALSE))</f>
        <v/>
      </c>
      <c r="AY55" s="285" t="str">
        <f>IF(AY54="","",VLOOKUP(AY54,'シフト記号表（勤務時間帯）'!$D$6:$X$47,21,FALSE))</f>
        <v/>
      </c>
      <c r="AZ55" s="342" t="str">
        <f>IF($BC$3="４週",SUM(U55:AV55),IF($BC$3="暦月",SUM(U55:AY55),""))</f>
        <v/>
      </c>
      <c r="BA55" s="355"/>
      <c r="BB55" s="370" t="str">
        <f>IF($BC$3="４週",AZ55/4,IF($BC$3="暦月",(AZ55/($BC$8/7)),""))</f>
        <v/>
      </c>
      <c r="BC55" s="355"/>
      <c r="BD55" s="388"/>
      <c r="BE55" s="397"/>
      <c r="BF55" s="397"/>
      <c r="BG55" s="397"/>
      <c r="BH55" s="404"/>
    </row>
    <row r="56" spans="2:60" ht="20.25" customHeight="1">
      <c r="B56" s="126"/>
      <c r="C56" s="139"/>
      <c r="D56" s="153"/>
      <c r="E56" s="162"/>
      <c r="F56" s="162"/>
      <c r="G56" s="170">
        <f>C54</f>
        <v>0</v>
      </c>
      <c r="H56" s="180"/>
      <c r="I56" s="189"/>
      <c r="J56" s="196"/>
      <c r="K56" s="196"/>
      <c r="L56" s="170"/>
      <c r="M56" s="204"/>
      <c r="N56" s="210"/>
      <c r="O56" s="217"/>
      <c r="P56" s="227" t="s">
        <v>86</v>
      </c>
      <c r="Q56" s="237"/>
      <c r="R56" s="237"/>
      <c r="S56" s="247"/>
      <c r="T56" s="261"/>
      <c r="U56" s="274" t="str">
        <f>IF(U54="","",VLOOKUP(U54,'シフト記号表（勤務時間帯）'!$D$6:$Z$47,23,FALSE))</f>
        <v/>
      </c>
      <c r="V56" s="286" t="str">
        <f>IF(V54="","",VLOOKUP(V54,'シフト記号表（勤務時間帯）'!$D$6:$Z$47,23,FALSE))</f>
        <v/>
      </c>
      <c r="W56" s="286" t="str">
        <f>IF(W54="","",VLOOKUP(W54,'シフト記号表（勤務時間帯）'!$D$6:$Z$47,23,FALSE))</f>
        <v/>
      </c>
      <c r="X56" s="286" t="str">
        <f>IF(X54="","",VLOOKUP(X54,'シフト記号表（勤務時間帯）'!$D$6:$Z$47,23,FALSE))</f>
        <v/>
      </c>
      <c r="Y56" s="286" t="str">
        <f>IF(Y54="","",VLOOKUP(Y54,'シフト記号表（勤務時間帯）'!$D$6:$Z$47,23,FALSE))</f>
        <v/>
      </c>
      <c r="Z56" s="286" t="str">
        <f>IF(Z54="","",VLOOKUP(Z54,'シフト記号表（勤務時間帯）'!$D$6:$Z$47,23,FALSE))</f>
        <v/>
      </c>
      <c r="AA56" s="302" t="str">
        <f>IF(AA54="","",VLOOKUP(AA54,'シフト記号表（勤務時間帯）'!$D$6:$Z$47,23,FALSE))</f>
        <v/>
      </c>
      <c r="AB56" s="274" t="str">
        <f>IF(AB54="","",VLOOKUP(AB54,'シフト記号表（勤務時間帯）'!$D$6:$Z$47,23,FALSE))</f>
        <v/>
      </c>
      <c r="AC56" s="286" t="str">
        <f>IF(AC54="","",VLOOKUP(AC54,'シフト記号表（勤務時間帯）'!$D$6:$Z$47,23,FALSE))</f>
        <v/>
      </c>
      <c r="AD56" s="286" t="str">
        <f>IF(AD54="","",VLOOKUP(AD54,'シフト記号表（勤務時間帯）'!$D$6:$Z$47,23,FALSE))</f>
        <v/>
      </c>
      <c r="AE56" s="286" t="str">
        <f>IF(AE54="","",VLOOKUP(AE54,'シフト記号表（勤務時間帯）'!$D$6:$Z$47,23,FALSE))</f>
        <v/>
      </c>
      <c r="AF56" s="286" t="str">
        <f>IF(AF54="","",VLOOKUP(AF54,'シフト記号表（勤務時間帯）'!$D$6:$Z$47,23,FALSE))</f>
        <v/>
      </c>
      <c r="AG56" s="286" t="str">
        <f>IF(AG54="","",VLOOKUP(AG54,'シフト記号表（勤務時間帯）'!$D$6:$Z$47,23,FALSE))</f>
        <v/>
      </c>
      <c r="AH56" s="302" t="str">
        <f>IF(AH54="","",VLOOKUP(AH54,'シフト記号表（勤務時間帯）'!$D$6:$Z$47,23,FALSE))</f>
        <v/>
      </c>
      <c r="AI56" s="274" t="str">
        <f>IF(AI54="","",VLOOKUP(AI54,'シフト記号表（勤務時間帯）'!$D$6:$Z$47,23,FALSE))</f>
        <v/>
      </c>
      <c r="AJ56" s="286" t="str">
        <f>IF(AJ54="","",VLOOKUP(AJ54,'シフト記号表（勤務時間帯）'!$D$6:$Z$47,23,FALSE))</f>
        <v/>
      </c>
      <c r="AK56" s="286" t="str">
        <f>IF(AK54="","",VLOOKUP(AK54,'シフト記号表（勤務時間帯）'!$D$6:$Z$47,23,FALSE))</f>
        <v/>
      </c>
      <c r="AL56" s="286" t="str">
        <f>IF(AL54="","",VLOOKUP(AL54,'シフト記号表（勤務時間帯）'!$D$6:$Z$47,23,FALSE))</f>
        <v/>
      </c>
      <c r="AM56" s="286" t="str">
        <f>IF(AM54="","",VLOOKUP(AM54,'シフト記号表（勤務時間帯）'!$D$6:$Z$47,23,FALSE))</f>
        <v/>
      </c>
      <c r="AN56" s="286" t="str">
        <f>IF(AN54="","",VLOOKUP(AN54,'シフト記号表（勤務時間帯）'!$D$6:$Z$47,23,FALSE))</f>
        <v/>
      </c>
      <c r="AO56" s="302" t="str">
        <f>IF(AO54="","",VLOOKUP(AO54,'シフト記号表（勤務時間帯）'!$D$6:$Z$47,23,FALSE))</f>
        <v/>
      </c>
      <c r="AP56" s="274" t="str">
        <f>IF(AP54="","",VLOOKUP(AP54,'シフト記号表（勤務時間帯）'!$D$6:$Z$47,23,FALSE))</f>
        <v/>
      </c>
      <c r="AQ56" s="286" t="str">
        <f>IF(AQ54="","",VLOOKUP(AQ54,'シフト記号表（勤務時間帯）'!$D$6:$Z$47,23,FALSE))</f>
        <v/>
      </c>
      <c r="AR56" s="286" t="str">
        <f>IF(AR54="","",VLOOKUP(AR54,'シフト記号表（勤務時間帯）'!$D$6:$Z$47,23,FALSE))</f>
        <v/>
      </c>
      <c r="AS56" s="286" t="str">
        <f>IF(AS54="","",VLOOKUP(AS54,'シフト記号表（勤務時間帯）'!$D$6:$Z$47,23,FALSE))</f>
        <v/>
      </c>
      <c r="AT56" s="286" t="str">
        <f>IF(AT54="","",VLOOKUP(AT54,'シフト記号表（勤務時間帯）'!$D$6:$Z$47,23,FALSE))</f>
        <v/>
      </c>
      <c r="AU56" s="286" t="str">
        <f>IF(AU54="","",VLOOKUP(AU54,'シフト記号表（勤務時間帯）'!$D$6:$Z$47,23,FALSE))</f>
        <v/>
      </c>
      <c r="AV56" s="302" t="str">
        <f>IF(AV54="","",VLOOKUP(AV54,'シフト記号表（勤務時間帯）'!$D$6:$Z$47,23,FALSE))</f>
        <v/>
      </c>
      <c r="AW56" s="274" t="str">
        <f>IF(AW54="","",VLOOKUP(AW54,'シフト記号表（勤務時間帯）'!$D$6:$Z$47,23,FALSE))</f>
        <v/>
      </c>
      <c r="AX56" s="286" t="str">
        <f>IF(AX54="","",VLOOKUP(AX54,'シフト記号表（勤務時間帯）'!$D$6:$Z$47,23,FALSE))</f>
        <v/>
      </c>
      <c r="AY56" s="286" t="str">
        <f>IF(AY54="","",VLOOKUP(AY54,'シフト記号表（勤務時間帯）'!$D$6:$Z$47,23,FALSE))</f>
        <v/>
      </c>
      <c r="AZ56" s="343" t="str">
        <f>IF($BC$3="４週",SUM(U56:AV56),IF($BC$3="暦月",SUM(U56:AY56),""))</f>
        <v/>
      </c>
      <c r="BA56" s="356"/>
      <c r="BB56" s="371" t="str">
        <f>IF($BC$3="４週",AZ56/4,IF($BC$3="暦月",(AZ56/($BC$8/7)),""))</f>
        <v/>
      </c>
      <c r="BC56" s="356"/>
      <c r="BD56" s="389"/>
      <c r="BE56" s="394"/>
      <c r="BF56" s="394"/>
      <c r="BG56" s="394"/>
      <c r="BH56" s="405"/>
    </row>
    <row r="57" spans="2:60" ht="20.25" customHeight="1">
      <c r="B57" s="127"/>
      <c r="C57" s="140"/>
      <c r="D57" s="154"/>
      <c r="E57" s="163"/>
      <c r="F57" s="161"/>
      <c r="G57" s="169"/>
      <c r="H57" s="183"/>
      <c r="I57" s="190"/>
      <c r="J57" s="197"/>
      <c r="K57" s="197"/>
      <c r="L57" s="171"/>
      <c r="M57" s="205"/>
      <c r="N57" s="211"/>
      <c r="O57" s="218"/>
      <c r="P57" s="224" t="s">
        <v>36</v>
      </c>
      <c r="Q57" s="113"/>
      <c r="R57" s="113"/>
      <c r="S57" s="146"/>
      <c r="T57" s="258"/>
      <c r="U57" s="275"/>
      <c r="V57" s="287"/>
      <c r="W57" s="287"/>
      <c r="X57" s="287"/>
      <c r="Y57" s="287"/>
      <c r="Z57" s="287"/>
      <c r="AA57" s="303"/>
      <c r="AB57" s="275"/>
      <c r="AC57" s="287"/>
      <c r="AD57" s="287"/>
      <c r="AE57" s="287"/>
      <c r="AF57" s="287"/>
      <c r="AG57" s="287"/>
      <c r="AH57" s="303"/>
      <c r="AI57" s="275"/>
      <c r="AJ57" s="287"/>
      <c r="AK57" s="287"/>
      <c r="AL57" s="287"/>
      <c r="AM57" s="287"/>
      <c r="AN57" s="287"/>
      <c r="AO57" s="303"/>
      <c r="AP57" s="275"/>
      <c r="AQ57" s="287"/>
      <c r="AR57" s="287"/>
      <c r="AS57" s="287"/>
      <c r="AT57" s="287"/>
      <c r="AU57" s="287"/>
      <c r="AV57" s="303"/>
      <c r="AW57" s="275"/>
      <c r="AX57" s="287"/>
      <c r="AY57" s="287"/>
      <c r="AZ57" s="344"/>
      <c r="BA57" s="357"/>
      <c r="BB57" s="372"/>
      <c r="BC57" s="357"/>
      <c r="BD57" s="390"/>
      <c r="BE57" s="395"/>
      <c r="BF57" s="395"/>
      <c r="BG57" s="395"/>
      <c r="BH57" s="406"/>
    </row>
    <row r="58" spans="2:60" ht="20.25" customHeight="1">
      <c r="B58" s="125">
        <f>B55+1</f>
        <v>13</v>
      </c>
      <c r="C58" s="138"/>
      <c r="D58" s="156"/>
      <c r="E58" s="161"/>
      <c r="F58" s="161">
        <f>C57</f>
        <v>0</v>
      </c>
      <c r="G58" s="169"/>
      <c r="H58" s="179"/>
      <c r="I58" s="188"/>
      <c r="J58" s="199"/>
      <c r="K58" s="199"/>
      <c r="L58" s="169"/>
      <c r="M58" s="203"/>
      <c r="N58" s="213"/>
      <c r="O58" s="216"/>
      <c r="P58" s="222" t="s">
        <v>85</v>
      </c>
      <c r="Q58" s="231"/>
      <c r="R58" s="231"/>
      <c r="S58" s="241"/>
      <c r="T58" s="254"/>
      <c r="U58" s="273" t="str">
        <f>IF(U57="","",VLOOKUP(U57,'シフト記号表（勤務時間帯）'!$D$6:$X$47,21,FALSE))</f>
        <v/>
      </c>
      <c r="V58" s="285" t="str">
        <f>IF(V57="","",VLOOKUP(V57,'シフト記号表（勤務時間帯）'!$D$6:$X$47,21,FALSE))</f>
        <v/>
      </c>
      <c r="W58" s="285" t="str">
        <f>IF(W57="","",VLOOKUP(W57,'シフト記号表（勤務時間帯）'!$D$6:$X$47,21,FALSE))</f>
        <v/>
      </c>
      <c r="X58" s="285" t="str">
        <f>IF(X57="","",VLOOKUP(X57,'シフト記号表（勤務時間帯）'!$D$6:$X$47,21,FALSE))</f>
        <v/>
      </c>
      <c r="Y58" s="285" t="str">
        <f>IF(Y57="","",VLOOKUP(Y57,'シフト記号表（勤務時間帯）'!$D$6:$X$47,21,FALSE))</f>
        <v/>
      </c>
      <c r="Z58" s="285" t="str">
        <f>IF(Z57="","",VLOOKUP(Z57,'シフト記号表（勤務時間帯）'!$D$6:$X$47,21,FALSE))</f>
        <v/>
      </c>
      <c r="AA58" s="301" t="str">
        <f>IF(AA57="","",VLOOKUP(AA57,'シフト記号表（勤務時間帯）'!$D$6:$X$47,21,FALSE))</f>
        <v/>
      </c>
      <c r="AB58" s="273" t="str">
        <f>IF(AB57="","",VLOOKUP(AB57,'シフト記号表（勤務時間帯）'!$D$6:$X$47,21,FALSE))</f>
        <v/>
      </c>
      <c r="AC58" s="285" t="str">
        <f>IF(AC57="","",VLOOKUP(AC57,'シフト記号表（勤務時間帯）'!$D$6:$X$47,21,FALSE))</f>
        <v/>
      </c>
      <c r="AD58" s="285" t="str">
        <f>IF(AD57="","",VLOOKUP(AD57,'シフト記号表（勤務時間帯）'!$D$6:$X$47,21,FALSE))</f>
        <v/>
      </c>
      <c r="AE58" s="285" t="str">
        <f>IF(AE57="","",VLOOKUP(AE57,'シフト記号表（勤務時間帯）'!$D$6:$X$47,21,FALSE))</f>
        <v/>
      </c>
      <c r="AF58" s="285" t="str">
        <f>IF(AF57="","",VLOOKUP(AF57,'シフト記号表（勤務時間帯）'!$D$6:$X$47,21,FALSE))</f>
        <v/>
      </c>
      <c r="AG58" s="285" t="str">
        <f>IF(AG57="","",VLOOKUP(AG57,'シフト記号表（勤務時間帯）'!$D$6:$X$47,21,FALSE))</f>
        <v/>
      </c>
      <c r="AH58" s="301" t="str">
        <f>IF(AH57="","",VLOOKUP(AH57,'シフト記号表（勤務時間帯）'!$D$6:$X$47,21,FALSE))</f>
        <v/>
      </c>
      <c r="AI58" s="273" t="str">
        <f>IF(AI57="","",VLOOKUP(AI57,'シフト記号表（勤務時間帯）'!$D$6:$X$47,21,FALSE))</f>
        <v/>
      </c>
      <c r="AJ58" s="285" t="str">
        <f>IF(AJ57="","",VLOOKUP(AJ57,'シフト記号表（勤務時間帯）'!$D$6:$X$47,21,FALSE))</f>
        <v/>
      </c>
      <c r="AK58" s="285" t="str">
        <f>IF(AK57="","",VLOOKUP(AK57,'シフト記号表（勤務時間帯）'!$D$6:$X$47,21,FALSE))</f>
        <v/>
      </c>
      <c r="AL58" s="285" t="str">
        <f>IF(AL57="","",VLOOKUP(AL57,'シフト記号表（勤務時間帯）'!$D$6:$X$47,21,FALSE))</f>
        <v/>
      </c>
      <c r="AM58" s="285" t="str">
        <f>IF(AM57="","",VLOOKUP(AM57,'シフト記号表（勤務時間帯）'!$D$6:$X$47,21,FALSE))</f>
        <v/>
      </c>
      <c r="AN58" s="285" t="str">
        <f>IF(AN57="","",VLOOKUP(AN57,'シフト記号表（勤務時間帯）'!$D$6:$X$47,21,FALSE))</f>
        <v/>
      </c>
      <c r="AO58" s="301" t="str">
        <f>IF(AO57="","",VLOOKUP(AO57,'シフト記号表（勤務時間帯）'!$D$6:$X$47,21,FALSE))</f>
        <v/>
      </c>
      <c r="AP58" s="273" t="str">
        <f>IF(AP57="","",VLOOKUP(AP57,'シフト記号表（勤務時間帯）'!$D$6:$X$47,21,FALSE))</f>
        <v/>
      </c>
      <c r="AQ58" s="285" t="str">
        <f>IF(AQ57="","",VLOOKUP(AQ57,'シフト記号表（勤務時間帯）'!$D$6:$X$47,21,FALSE))</f>
        <v/>
      </c>
      <c r="AR58" s="285" t="str">
        <f>IF(AR57="","",VLOOKUP(AR57,'シフト記号表（勤務時間帯）'!$D$6:$X$47,21,FALSE))</f>
        <v/>
      </c>
      <c r="AS58" s="285" t="str">
        <f>IF(AS57="","",VLOOKUP(AS57,'シフト記号表（勤務時間帯）'!$D$6:$X$47,21,FALSE))</f>
        <v/>
      </c>
      <c r="AT58" s="285" t="str">
        <f>IF(AT57="","",VLOOKUP(AT57,'シフト記号表（勤務時間帯）'!$D$6:$X$47,21,FALSE))</f>
        <v/>
      </c>
      <c r="AU58" s="285" t="str">
        <f>IF(AU57="","",VLOOKUP(AU57,'シフト記号表（勤務時間帯）'!$D$6:$X$47,21,FALSE))</f>
        <v/>
      </c>
      <c r="AV58" s="301" t="str">
        <f>IF(AV57="","",VLOOKUP(AV57,'シフト記号表（勤務時間帯）'!$D$6:$X$47,21,FALSE))</f>
        <v/>
      </c>
      <c r="AW58" s="273" t="str">
        <f>IF(AW57="","",VLOOKUP(AW57,'シフト記号表（勤務時間帯）'!$D$6:$X$47,21,FALSE))</f>
        <v/>
      </c>
      <c r="AX58" s="285" t="str">
        <f>IF(AX57="","",VLOOKUP(AX57,'シフト記号表（勤務時間帯）'!$D$6:$X$47,21,FALSE))</f>
        <v/>
      </c>
      <c r="AY58" s="285" t="str">
        <f>IF(AY57="","",VLOOKUP(AY57,'シフト記号表（勤務時間帯）'!$D$6:$X$47,21,FALSE))</f>
        <v/>
      </c>
      <c r="AZ58" s="342" t="str">
        <f>IF($BC$3="４週",SUM(U58:AV58),IF($BC$3="暦月",SUM(U58:AY58),""))</f>
        <v/>
      </c>
      <c r="BA58" s="355"/>
      <c r="BB58" s="370" t="str">
        <f>IF($BC$3="４週",AZ58/4,IF($BC$3="暦月",(AZ58/($BC$8/7)),""))</f>
        <v/>
      </c>
      <c r="BC58" s="355"/>
      <c r="BD58" s="388"/>
      <c r="BE58" s="397"/>
      <c r="BF58" s="397"/>
      <c r="BG58" s="397"/>
      <c r="BH58" s="404"/>
    </row>
    <row r="59" spans="2:60" ht="20.25" customHeight="1">
      <c r="B59" s="126"/>
      <c r="C59" s="139"/>
      <c r="D59" s="153"/>
      <c r="E59" s="162"/>
      <c r="F59" s="162"/>
      <c r="G59" s="170">
        <f>C57</f>
        <v>0</v>
      </c>
      <c r="H59" s="180"/>
      <c r="I59" s="189"/>
      <c r="J59" s="196"/>
      <c r="K59" s="196"/>
      <c r="L59" s="170"/>
      <c r="M59" s="204"/>
      <c r="N59" s="210"/>
      <c r="O59" s="217"/>
      <c r="P59" s="227" t="s">
        <v>86</v>
      </c>
      <c r="Q59" s="237"/>
      <c r="R59" s="237"/>
      <c r="S59" s="247"/>
      <c r="T59" s="261"/>
      <c r="U59" s="274" t="str">
        <f>IF(U57="","",VLOOKUP(U57,'シフト記号表（勤務時間帯）'!$D$6:$Z$47,23,FALSE))</f>
        <v/>
      </c>
      <c r="V59" s="286" t="str">
        <f>IF(V57="","",VLOOKUP(V57,'シフト記号表（勤務時間帯）'!$D$6:$Z$47,23,FALSE))</f>
        <v/>
      </c>
      <c r="W59" s="286" t="str">
        <f>IF(W57="","",VLOOKUP(W57,'シフト記号表（勤務時間帯）'!$D$6:$Z$47,23,FALSE))</f>
        <v/>
      </c>
      <c r="X59" s="286" t="str">
        <f>IF(X57="","",VLOOKUP(X57,'シフト記号表（勤務時間帯）'!$D$6:$Z$47,23,FALSE))</f>
        <v/>
      </c>
      <c r="Y59" s="286" t="str">
        <f>IF(Y57="","",VLOOKUP(Y57,'シフト記号表（勤務時間帯）'!$D$6:$Z$47,23,FALSE))</f>
        <v/>
      </c>
      <c r="Z59" s="286" t="str">
        <f>IF(Z57="","",VLOOKUP(Z57,'シフト記号表（勤務時間帯）'!$D$6:$Z$47,23,FALSE))</f>
        <v/>
      </c>
      <c r="AA59" s="302" t="str">
        <f>IF(AA57="","",VLOOKUP(AA57,'シフト記号表（勤務時間帯）'!$D$6:$Z$47,23,FALSE))</f>
        <v/>
      </c>
      <c r="AB59" s="274" t="str">
        <f>IF(AB57="","",VLOOKUP(AB57,'シフト記号表（勤務時間帯）'!$D$6:$Z$47,23,FALSE))</f>
        <v/>
      </c>
      <c r="AC59" s="286" t="str">
        <f>IF(AC57="","",VLOOKUP(AC57,'シフト記号表（勤務時間帯）'!$D$6:$Z$47,23,FALSE))</f>
        <v/>
      </c>
      <c r="AD59" s="286" t="str">
        <f>IF(AD57="","",VLOOKUP(AD57,'シフト記号表（勤務時間帯）'!$D$6:$Z$47,23,FALSE))</f>
        <v/>
      </c>
      <c r="AE59" s="286" t="str">
        <f>IF(AE57="","",VLOOKUP(AE57,'シフト記号表（勤務時間帯）'!$D$6:$Z$47,23,FALSE))</f>
        <v/>
      </c>
      <c r="AF59" s="286" t="str">
        <f>IF(AF57="","",VLOOKUP(AF57,'シフト記号表（勤務時間帯）'!$D$6:$Z$47,23,FALSE))</f>
        <v/>
      </c>
      <c r="AG59" s="286" t="str">
        <f>IF(AG57="","",VLOOKUP(AG57,'シフト記号表（勤務時間帯）'!$D$6:$Z$47,23,FALSE))</f>
        <v/>
      </c>
      <c r="AH59" s="302" t="str">
        <f>IF(AH57="","",VLOOKUP(AH57,'シフト記号表（勤務時間帯）'!$D$6:$Z$47,23,FALSE))</f>
        <v/>
      </c>
      <c r="AI59" s="274" t="str">
        <f>IF(AI57="","",VLOOKUP(AI57,'シフト記号表（勤務時間帯）'!$D$6:$Z$47,23,FALSE))</f>
        <v/>
      </c>
      <c r="AJ59" s="286" t="str">
        <f>IF(AJ57="","",VLOOKUP(AJ57,'シフト記号表（勤務時間帯）'!$D$6:$Z$47,23,FALSE))</f>
        <v/>
      </c>
      <c r="AK59" s="286" t="str">
        <f>IF(AK57="","",VLOOKUP(AK57,'シフト記号表（勤務時間帯）'!$D$6:$Z$47,23,FALSE))</f>
        <v/>
      </c>
      <c r="AL59" s="286" t="str">
        <f>IF(AL57="","",VLOOKUP(AL57,'シフト記号表（勤務時間帯）'!$D$6:$Z$47,23,FALSE))</f>
        <v/>
      </c>
      <c r="AM59" s="286" t="str">
        <f>IF(AM57="","",VLOOKUP(AM57,'シフト記号表（勤務時間帯）'!$D$6:$Z$47,23,FALSE))</f>
        <v/>
      </c>
      <c r="AN59" s="286" t="str">
        <f>IF(AN57="","",VLOOKUP(AN57,'シフト記号表（勤務時間帯）'!$D$6:$Z$47,23,FALSE))</f>
        <v/>
      </c>
      <c r="AO59" s="302" t="str">
        <f>IF(AO57="","",VLOOKUP(AO57,'シフト記号表（勤務時間帯）'!$D$6:$Z$47,23,FALSE))</f>
        <v/>
      </c>
      <c r="AP59" s="274" t="str">
        <f>IF(AP57="","",VLOOKUP(AP57,'シフト記号表（勤務時間帯）'!$D$6:$Z$47,23,FALSE))</f>
        <v/>
      </c>
      <c r="AQ59" s="286" t="str">
        <f>IF(AQ57="","",VLOOKUP(AQ57,'シフト記号表（勤務時間帯）'!$D$6:$Z$47,23,FALSE))</f>
        <v/>
      </c>
      <c r="AR59" s="286" t="str">
        <f>IF(AR57="","",VLOOKUP(AR57,'シフト記号表（勤務時間帯）'!$D$6:$Z$47,23,FALSE))</f>
        <v/>
      </c>
      <c r="AS59" s="286" t="str">
        <f>IF(AS57="","",VLOOKUP(AS57,'シフト記号表（勤務時間帯）'!$D$6:$Z$47,23,FALSE))</f>
        <v/>
      </c>
      <c r="AT59" s="286" t="str">
        <f>IF(AT57="","",VLOOKUP(AT57,'シフト記号表（勤務時間帯）'!$D$6:$Z$47,23,FALSE))</f>
        <v/>
      </c>
      <c r="AU59" s="286" t="str">
        <f>IF(AU57="","",VLOOKUP(AU57,'シフト記号表（勤務時間帯）'!$D$6:$Z$47,23,FALSE))</f>
        <v/>
      </c>
      <c r="AV59" s="302" t="str">
        <f>IF(AV57="","",VLOOKUP(AV57,'シフト記号表（勤務時間帯）'!$D$6:$Z$47,23,FALSE))</f>
        <v/>
      </c>
      <c r="AW59" s="274" t="str">
        <f>IF(AW57="","",VLOOKUP(AW57,'シフト記号表（勤務時間帯）'!$D$6:$Z$47,23,FALSE))</f>
        <v/>
      </c>
      <c r="AX59" s="286" t="str">
        <f>IF(AX57="","",VLOOKUP(AX57,'シフト記号表（勤務時間帯）'!$D$6:$Z$47,23,FALSE))</f>
        <v/>
      </c>
      <c r="AY59" s="286" t="str">
        <f>IF(AY57="","",VLOOKUP(AY57,'シフト記号表（勤務時間帯）'!$D$6:$Z$47,23,FALSE))</f>
        <v/>
      </c>
      <c r="AZ59" s="343" t="str">
        <f>IF($BC$3="４週",SUM(U59:AV59),IF($BC$3="暦月",SUM(U59:AY59),""))</f>
        <v/>
      </c>
      <c r="BA59" s="356"/>
      <c r="BB59" s="371" t="str">
        <f>IF($BC$3="４週",AZ59/4,IF($BC$3="暦月",(AZ59/($BC$8/7)),""))</f>
        <v/>
      </c>
      <c r="BC59" s="356"/>
      <c r="BD59" s="389"/>
      <c r="BE59" s="394"/>
      <c r="BF59" s="394"/>
      <c r="BG59" s="394"/>
      <c r="BH59" s="405"/>
    </row>
    <row r="60" spans="2:60" ht="20.25" customHeight="1">
      <c r="B60" s="127"/>
      <c r="C60" s="140"/>
      <c r="D60" s="154"/>
      <c r="E60" s="163"/>
      <c r="F60" s="161"/>
      <c r="G60" s="169"/>
      <c r="H60" s="183"/>
      <c r="I60" s="190"/>
      <c r="J60" s="197"/>
      <c r="K60" s="197"/>
      <c r="L60" s="171"/>
      <c r="M60" s="205"/>
      <c r="N60" s="211"/>
      <c r="O60" s="218"/>
      <c r="P60" s="224" t="s">
        <v>36</v>
      </c>
      <c r="Q60" s="113"/>
      <c r="R60" s="113"/>
      <c r="S60" s="146"/>
      <c r="T60" s="258"/>
      <c r="U60" s="275"/>
      <c r="V60" s="287"/>
      <c r="W60" s="287"/>
      <c r="X60" s="287"/>
      <c r="Y60" s="287"/>
      <c r="Z60" s="287"/>
      <c r="AA60" s="303"/>
      <c r="AB60" s="275"/>
      <c r="AC60" s="287"/>
      <c r="AD60" s="287"/>
      <c r="AE60" s="287"/>
      <c r="AF60" s="287"/>
      <c r="AG60" s="287"/>
      <c r="AH60" s="303"/>
      <c r="AI60" s="275"/>
      <c r="AJ60" s="287"/>
      <c r="AK60" s="287"/>
      <c r="AL60" s="287"/>
      <c r="AM60" s="287"/>
      <c r="AN60" s="287"/>
      <c r="AO60" s="303"/>
      <c r="AP60" s="275"/>
      <c r="AQ60" s="287"/>
      <c r="AR60" s="287"/>
      <c r="AS60" s="287"/>
      <c r="AT60" s="287"/>
      <c r="AU60" s="287"/>
      <c r="AV60" s="303"/>
      <c r="AW60" s="275"/>
      <c r="AX60" s="287"/>
      <c r="AY60" s="287"/>
      <c r="AZ60" s="344"/>
      <c r="BA60" s="357"/>
      <c r="BB60" s="372"/>
      <c r="BC60" s="357"/>
      <c r="BD60" s="390"/>
      <c r="BE60" s="395"/>
      <c r="BF60" s="395"/>
      <c r="BG60" s="395"/>
      <c r="BH60" s="406"/>
    </row>
    <row r="61" spans="2:60" ht="20.25" customHeight="1">
      <c r="B61" s="125">
        <f>B58+1</f>
        <v>14</v>
      </c>
      <c r="C61" s="138"/>
      <c r="D61" s="156"/>
      <c r="E61" s="161"/>
      <c r="F61" s="161">
        <f>C60</f>
        <v>0</v>
      </c>
      <c r="G61" s="169"/>
      <c r="H61" s="179"/>
      <c r="I61" s="188"/>
      <c r="J61" s="199"/>
      <c r="K61" s="199"/>
      <c r="L61" s="169"/>
      <c r="M61" s="203"/>
      <c r="N61" s="213"/>
      <c r="O61" s="216"/>
      <c r="P61" s="222" t="s">
        <v>85</v>
      </c>
      <c r="Q61" s="231"/>
      <c r="R61" s="231"/>
      <c r="S61" s="241"/>
      <c r="T61" s="254"/>
      <c r="U61" s="273" t="str">
        <f>IF(U60="","",VLOOKUP(U60,'シフト記号表（勤務時間帯）'!$D$6:$X$47,21,FALSE))</f>
        <v/>
      </c>
      <c r="V61" s="285" t="str">
        <f>IF(V60="","",VLOOKUP(V60,'シフト記号表（勤務時間帯）'!$D$6:$X$47,21,FALSE))</f>
        <v/>
      </c>
      <c r="W61" s="285" t="str">
        <f>IF(W60="","",VLOOKUP(W60,'シフト記号表（勤務時間帯）'!$D$6:$X$47,21,FALSE))</f>
        <v/>
      </c>
      <c r="X61" s="285" t="str">
        <f>IF(X60="","",VLOOKUP(X60,'シフト記号表（勤務時間帯）'!$D$6:$X$47,21,FALSE))</f>
        <v/>
      </c>
      <c r="Y61" s="285" t="str">
        <f>IF(Y60="","",VLOOKUP(Y60,'シフト記号表（勤務時間帯）'!$D$6:$X$47,21,FALSE))</f>
        <v/>
      </c>
      <c r="Z61" s="285" t="str">
        <f>IF(Z60="","",VLOOKUP(Z60,'シフト記号表（勤務時間帯）'!$D$6:$X$47,21,FALSE))</f>
        <v/>
      </c>
      <c r="AA61" s="301" t="str">
        <f>IF(AA60="","",VLOOKUP(AA60,'シフト記号表（勤務時間帯）'!$D$6:$X$47,21,FALSE))</f>
        <v/>
      </c>
      <c r="AB61" s="273" t="str">
        <f>IF(AB60="","",VLOOKUP(AB60,'シフト記号表（勤務時間帯）'!$D$6:$X$47,21,FALSE))</f>
        <v/>
      </c>
      <c r="AC61" s="285" t="str">
        <f>IF(AC60="","",VLOOKUP(AC60,'シフト記号表（勤務時間帯）'!$D$6:$X$47,21,FALSE))</f>
        <v/>
      </c>
      <c r="AD61" s="285" t="str">
        <f>IF(AD60="","",VLOOKUP(AD60,'シフト記号表（勤務時間帯）'!$D$6:$X$47,21,FALSE))</f>
        <v/>
      </c>
      <c r="AE61" s="285" t="str">
        <f>IF(AE60="","",VLOOKUP(AE60,'シフト記号表（勤務時間帯）'!$D$6:$X$47,21,FALSE))</f>
        <v/>
      </c>
      <c r="AF61" s="285" t="str">
        <f>IF(AF60="","",VLOOKUP(AF60,'シフト記号表（勤務時間帯）'!$D$6:$X$47,21,FALSE))</f>
        <v/>
      </c>
      <c r="AG61" s="285" t="str">
        <f>IF(AG60="","",VLOOKUP(AG60,'シフト記号表（勤務時間帯）'!$D$6:$X$47,21,FALSE))</f>
        <v/>
      </c>
      <c r="AH61" s="301" t="str">
        <f>IF(AH60="","",VLOOKUP(AH60,'シフト記号表（勤務時間帯）'!$D$6:$X$47,21,FALSE))</f>
        <v/>
      </c>
      <c r="AI61" s="273" t="str">
        <f>IF(AI60="","",VLOOKUP(AI60,'シフト記号表（勤務時間帯）'!$D$6:$X$47,21,FALSE))</f>
        <v/>
      </c>
      <c r="AJ61" s="285" t="str">
        <f>IF(AJ60="","",VLOOKUP(AJ60,'シフト記号表（勤務時間帯）'!$D$6:$X$47,21,FALSE))</f>
        <v/>
      </c>
      <c r="AK61" s="285" t="str">
        <f>IF(AK60="","",VLOOKUP(AK60,'シフト記号表（勤務時間帯）'!$D$6:$X$47,21,FALSE))</f>
        <v/>
      </c>
      <c r="AL61" s="285" t="str">
        <f>IF(AL60="","",VLOOKUP(AL60,'シフト記号表（勤務時間帯）'!$D$6:$X$47,21,FALSE))</f>
        <v/>
      </c>
      <c r="AM61" s="285" t="str">
        <f>IF(AM60="","",VLOOKUP(AM60,'シフト記号表（勤務時間帯）'!$D$6:$X$47,21,FALSE))</f>
        <v/>
      </c>
      <c r="AN61" s="285" t="str">
        <f>IF(AN60="","",VLOOKUP(AN60,'シフト記号表（勤務時間帯）'!$D$6:$X$47,21,FALSE))</f>
        <v/>
      </c>
      <c r="AO61" s="301" t="str">
        <f>IF(AO60="","",VLOOKUP(AO60,'シフト記号表（勤務時間帯）'!$D$6:$X$47,21,FALSE))</f>
        <v/>
      </c>
      <c r="AP61" s="273" t="str">
        <f>IF(AP60="","",VLOOKUP(AP60,'シフト記号表（勤務時間帯）'!$D$6:$X$47,21,FALSE))</f>
        <v/>
      </c>
      <c r="AQ61" s="285" t="str">
        <f>IF(AQ60="","",VLOOKUP(AQ60,'シフト記号表（勤務時間帯）'!$D$6:$X$47,21,FALSE))</f>
        <v/>
      </c>
      <c r="AR61" s="285" t="str">
        <f>IF(AR60="","",VLOOKUP(AR60,'シフト記号表（勤務時間帯）'!$D$6:$X$47,21,FALSE))</f>
        <v/>
      </c>
      <c r="AS61" s="285" t="str">
        <f>IF(AS60="","",VLOOKUP(AS60,'シフト記号表（勤務時間帯）'!$D$6:$X$47,21,FALSE))</f>
        <v/>
      </c>
      <c r="AT61" s="285" t="str">
        <f>IF(AT60="","",VLOOKUP(AT60,'シフト記号表（勤務時間帯）'!$D$6:$X$47,21,FALSE))</f>
        <v/>
      </c>
      <c r="AU61" s="285" t="str">
        <f>IF(AU60="","",VLOOKUP(AU60,'シフト記号表（勤務時間帯）'!$D$6:$X$47,21,FALSE))</f>
        <v/>
      </c>
      <c r="AV61" s="301" t="str">
        <f>IF(AV60="","",VLOOKUP(AV60,'シフト記号表（勤務時間帯）'!$D$6:$X$47,21,FALSE))</f>
        <v/>
      </c>
      <c r="AW61" s="273" t="str">
        <f>IF(AW60="","",VLOOKUP(AW60,'シフト記号表（勤務時間帯）'!$D$6:$X$47,21,FALSE))</f>
        <v/>
      </c>
      <c r="AX61" s="285" t="str">
        <f>IF(AX60="","",VLOOKUP(AX60,'シフト記号表（勤務時間帯）'!$D$6:$X$47,21,FALSE))</f>
        <v/>
      </c>
      <c r="AY61" s="285" t="str">
        <f>IF(AY60="","",VLOOKUP(AY60,'シフト記号表（勤務時間帯）'!$D$6:$X$47,21,FALSE))</f>
        <v/>
      </c>
      <c r="AZ61" s="342" t="str">
        <f>IF($BC$3="４週",SUM(U61:AV61),IF($BC$3="暦月",SUM(U61:AY61),""))</f>
        <v/>
      </c>
      <c r="BA61" s="355"/>
      <c r="BB61" s="370" t="str">
        <f>IF($BC$3="４週",AZ61/4,IF($BC$3="暦月",(AZ61/($BC$8/7)),""))</f>
        <v/>
      </c>
      <c r="BC61" s="355"/>
      <c r="BD61" s="388"/>
      <c r="BE61" s="397"/>
      <c r="BF61" s="397"/>
      <c r="BG61" s="397"/>
      <c r="BH61" s="404"/>
    </row>
    <row r="62" spans="2:60" ht="20.25" customHeight="1">
      <c r="B62" s="126"/>
      <c r="C62" s="139"/>
      <c r="D62" s="153"/>
      <c r="E62" s="162"/>
      <c r="F62" s="162"/>
      <c r="G62" s="170">
        <f>C60</f>
        <v>0</v>
      </c>
      <c r="H62" s="180"/>
      <c r="I62" s="189"/>
      <c r="J62" s="196"/>
      <c r="K62" s="196"/>
      <c r="L62" s="170"/>
      <c r="M62" s="204"/>
      <c r="N62" s="210"/>
      <c r="O62" s="217"/>
      <c r="P62" s="227" t="s">
        <v>86</v>
      </c>
      <c r="Q62" s="237"/>
      <c r="R62" s="237"/>
      <c r="S62" s="247"/>
      <c r="T62" s="261"/>
      <c r="U62" s="274" t="str">
        <f>IF(U60="","",VLOOKUP(U60,'シフト記号表（勤務時間帯）'!$D$6:$Z$47,23,FALSE))</f>
        <v/>
      </c>
      <c r="V62" s="286" t="str">
        <f>IF(V60="","",VLOOKUP(V60,'シフト記号表（勤務時間帯）'!$D$6:$Z$47,23,FALSE))</f>
        <v/>
      </c>
      <c r="W62" s="286" t="str">
        <f>IF(W60="","",VLOOKUP(W60,'シフト記号表（勤務時間帯）'!$D$6:$Z$47,23,FALSE))</f>
        <v/>
      </c>
      <c r="X62" s="286" t="str">
        <f>IF(X60="","",VLOOKUP(X60,'シフト記号表（勤務時間帯）'!$D$6:$Z$47,23,FALSE))</f>
        <v/>
      </c>
      <c r="Y62" s="286" t="str">
        <f>IF(Y60="","",VLOOKUP(Y60,'シフト記号表（勤務時間帯）'!$D$6:$Z$47,23,FALSE))</f>
        <v/>
      </c>
      <c r="Z62" s="286" t="str">
        <f>IF(Z60="","",VLOOKUP(Z60,'シフト記号表（勤務時間帯）'!$D$6:$Z$47,23,FALSE))</f>
        <v/>
      </c>
      <c r="AA62" s="302" t="str">
        <f>IF(AA60="","",VLOOKUP(AA60,'シフト記号表（勤務時間帯）'!$D$6:$Z$47,23,FALSE))</f>
        <v/>
      </c>
      <c r="AB62" s="274" t="str">
        <f>IF(AB60="","",VLOOKUP(AB60,'シフト記号表（勤務時間帯）'!$D$6:$Z$47,23,FALSE))</f>
        <v/>
      </c>
      <c r="AC62" s="286" t="str">
        <f>IF(AC60="","",VLOOKUP(AC60,'シフト記号表（勤務時間帯）'!$D$6:$Z$47,23,FALSE))</f>
        <v/>
      </c>
      <c r="AD62" s="286" t="str">
        <f>IF(AD60="","",VLOOKUP(AD60,'シフト記号表（勤務時間帯）'!$D$6:$Z$47,23,FALSE))</f>
        <v/>
      </c>
      <c r="AE62" s="286" t="str">
        <f>IF(AE60="","",VLOOKUP(AE60,'シフト記号表（勤務時間帯）'!$D$6:$Z$47,23,FALSE))</f>
        <v/>
      </c>
      <c r="AF62" s="286" t="str">
        <f>IF(AF60="","",VLOOKUP(AF60,'シフト記号表（勤務時間帯）'!$D$6:$Z$47,23,FALSE))</f>
        <v/>
      </c>
      <c r="AG62" s="286" t="str">
        <f>IF(AG60="","",VLOOKUP(AG60,'シフト記号表（勤務時間帯）'!$D$6:$Z$47,23,FALSE))</f>
        <v/>
      </c>
      <c r="AH62" s="302" t="str">
        <f>IF(AH60="","",VLOOKUP(AH60,'シフト記号表（勤務時間帯）'!$D$6:$Z$47,23,FALSE))</f>
        <v/>
      </c>
      <c r="AI62" s="274" t="str">
        <f>IF(AI60="","",VLOOKUP(AI60,'シフト記号表（勤務時間帯）'!$D$6:$Z$47,23,FALSE))</f>
        <v/>
      </c>
      <c r="AJ62" s="286" t="str">
        <f>IF(AJ60="","",VLOOKUP(AJ60,'シフト記号表（勤務時間帯）'!$D$6:$Z$47,23,FALSE))</f>
        <v/>
      </c>
      <c r="AK62" s="286" t="str">
        <f>IF(AK60="","",VLOOKUP(AK60,'シフト記号表（勤務時間帯）'!$D$6:$Z$47,23,FALSE))</f>
        <v/>
      </c>
      <c r="AL62" s="286" t="str">
        <f>IF(AL60="","",VLOOKUP(AL60,'シフト記号表（勤務時間帯）'!$D$6:$Z$47,23,FALSE))</f>
        <v/>
      </c>
      <c r="AM62" s="286" t="str">
        <f>IF(AM60="","",VLOOKUP(AM60,'シフト記号表（勤務時間帯）'!$D$6:$Z$47,23,FALSE))</f>
        <v/>
      </c>
      <c r="AN62" s="286" t="str">
        <f>IF(AN60="","",VLOOKUP(AN60,'シフト記号表（勤務時間帯）'!$D$6:$Z$47,23,FALSE))</f>
        <v/>
      </c>
      <c r="AO62" s="302" t="str">
        <f>IF(AO60="","",VLOOKUP(AO60,'シフト記号表（勤務時間帯）'!$D$6:$Z$47,23,FALSE))</f>
        <v/>
      </c>
      <c r="AP62" s="274" t="str">
        <f>IF(AP60="","",VLOOKUP(AP60,'シフト記号表（勤務時間帯）'!$D$6:$Z$47,23,FALSE))</f>
        <v/>
      </c>
      <c r="AQ62" s="286" t="str">
        <f>IF(AQ60="","",VLOOKUP(AQ60,'シフト記号表（勤務時間帯）'!$D$6:$Z$47,23,FALSE))</f>
        <v/>
      </c>
      <c r="AR62" s="286" t="str">
        <f>IF(AR60="","",VLOOKUP(AR60,'シフト記号表（勤務時間帯）'!$D$6:$Z$47,23,FALSE))</f>
        <v/>
      </c>
      <c r="AS62" s="286" t="str">
        <f>IF(AS60="","",VLOOKUP(AS60,'シフト記号表（勤務時間帯）'!$D$6:$Z$47,23,FALSE))</f>
        <v/>
      </c>
      <c r="AT62" s="286" t="str">
        <f>IF(AT60="","",VLOOKUP(AT60,'シフト記号表（勤務時間帯）'!$D$6:$Z$47,23,FALSE))</f>
        <v/>
      </c>
      <c r="AU62" s="286" t="str">
        <f>IF(AU60="","",VLOOKUP(AU60,'シフト記号表（勤務時間帯）'!$D$6:$Z$47,23,FALSE))</f>
        <v/>
      </c>
      <c r="AV62" s="302" t="str">
        <f>IF(AV60="","",VLOOKUP(AV60,'シフト記号表（勤務時間帯）'!$D$6:$Z$47,23,FALSE))</f>
        <v/>
      </c>
      <c r="AW62" s="274" t="str">
        <f>IF(AW60="","",VLOOKUP(AW60,'シフト記号表（勤務時間帯）'!$D$6:$Z$47,23,FALSE))</f>
        <v/>
      </c>
      <c r="AX62" s="286" t="str">
        <f>IF(AX60="","",VLOOKUP(AX60,'シフト記号表（勤務時間帯）'!$D$6:$Z$47,23,FALSE))</f>
        <v/>
      </c>
      <c r="AY62" s="286" t="str">
        <f>IF(AY60="","",VLOOKUP(AY60,'シフト記号表（勤務時間帯）'!$D$6:$Z$47,23,FALSE))</f>
        <v/>
      </c>
      <c r="AZ62" s="343" t="str">
        <f>IF($BC$3="４週",SUM(U62:AV62),IF($BC$3="暦月",SUM(U62:AY62),""))</f>
        <v/>
      </c>
      <c r="BA62" s="356"/>
      <c r="BB62" s="371" t="str">
        <f>IF($BC$3="４週",AZ62/4,IF($BC$3="暦月",(AZ62/($BC$8/7)),""))</f>
        <v/>
      </c>
      <c r="BC62" s="356"/>
      <c r="BD62" s="389"/>
      <c r="BE62" s="394"/>
      <c r="BF62" s="394"/>
      <c r="BG62" s="394"/>
      <c r="BH62" s="405"/>
    </row>
    <row r="63" spans="2:60" ht="20.25" customHeight="1">
      <c r="B63" s="127"/>
      <c r="C63" s="140"/>
      <c r="D63" s="154"/>
      <c r="E63" s="163"/>
      <c r="F63" s="161"/>
      <c r="G63" s="169"/>
      <c r="H63" s="183"/>
      <c r="I63" s="190"/>
      <c r="J63" s="197"/>
      <c r="K63" s="197"/>
      <c r="L63" s="171"/>
      <c r="M63" s="205"/>
      <c r="N63" s="211"/>
      <c r="O63" s="218"/>
      <c r="P63" s="228" t="s">
        <v>36</v>
      </c>
      <c r="Q63" s="238"/>
      <c r="R63" s="238"/>
      <c r="S63" s="248"/>
      <c r="T63" s="262"/>
      <c r="U63" s="275"/>
      <c r="V63" s="287"/>
      <c r="W63" s="287"/>
      <c r="X63" s="287"/>
      <c r="Y63" s="287"/>
      <c r="Z63" s="287"/>
      <c r="AA63" s="303"/>
      <c r="AB63" s="275"/>
      <c r="AC63" s="287"/>
      <c r="AD63" s="287"/>
      <c r="AE63" s="287"/>
      <c r="AF63" s="287"/>
      <c r="AG63" s="287"/>
      <c r="AH63" s="303"/>
      <c r="AI63" s="275"/>
      <c r="AJ63" s="287"/>
      <c r="AK63" s="287"/>
      <c r="AL63" s="287"/>
      <c r="AM63" s="287"/>
      <c r="AN63" s="287"/>
      <c r="AO63" s="303"/>
      <c r="AP63" s="275"/>
      <c r="AQ63" s="287"/>
      <c r="AR63" s="287"/>
      <c r="AS63" s="287"/>
      <c r="AT63" s="287"/>
      <c r="AU63" s="287"/>
      <c r="AV63" s="303"/>
      <c r="AW63" s="275"/>
      <c r="AX63" s="287"/>
      <c r="AY63" s="287"/>
      <c r="AZ63" s="344"/>
      <c r="BA63" s="357"/>
      <c r="BB63" s="372"/>
      <c r="BC63" s="357"/>
      <c r="BD63" s="390"/>
      <c r="BE63" s="395"/>
      <c r="BF63" s="395"/>
      <c r="BG63" s="395"/>
      <c r="BH63" s="406"/>
    </row>
    <row r="64" spans="2:60" ht="20.25" customHeight="1">
      <c r="B64" s="125">
        <f>B61+1</f>
        <v>15</v>
      </c>
      <c r="C64" s="138"/>
      <c r="D64" s="156"/>
      <c r="E64" s="161"/>
      <c r="F64" s="161">
        <f>C63</f>
        <v>0</v>
      </c>
      <c r="G64" s="169"/>
      <c r="H64" s="179"/>
      <c r="I64" s="188"/>
      <c r="J64" s="199"/>
      <c r="K64" s="199"/>
      <c r="L64" s="169"/>
      <c r="M64" s="203"/>
      <c r="N64" s="213"/>
      <c r="O64" s="216"/>
      <c r="P64" s="222" t="s">
        <v>85</v>
      </c>
      <c r="Q64" s="231"/>
      <c r="R64" s="231"/>
      <c r="S64" s="241"/>
      <c r="T64" s="254"/>
      <c r="U64" s="273" t="str">
        <f>IF(U63="","",VLOOKUP(U63,'シフト記号表（勤務時間帯）'!$D$6:$X$47,21,FALSE))</f>
        <v/>
      </c>
      <c r="V64" s="285" t="str">
        <f>IF(V63="","",VLOOKUP(V63,'シフト記号表（勤務時間帯）'!$D$6:$X$47,21,FALSE))</f>
        <v/>
      </c>
      <c r="W64" s="285" t="str">
        <f>IF(W63="","",VLOOKUP(W63,'シフト記号表（勤務時間帯）'!$D$6:$X$47,21,FALSE))</f>
        <v/>
      </c>
      <c r="X64" s="285" t="str">
        <f>IF(X63="","",VLOOKUP(X63,'シフト記号表（勤務時間帯）'!$D$6:$X$47,21,FALSE))</f>
        <v/>
      </c>
      <c r="Y64" s="285" t="str">
        <f>IF(Y63="","",VLOOKUP(Y63,'シフト記号表（勤務時間帯）'!$D$6:$X$47,21,FALSE))</f>
        <v/>
      </c>
      <c r="Z64" s="285" t="str">
        <f>IF(Z63="","",VLOOKUP(Z63,'シフト記号表（勤務時間帯）'!$D$6:$X$47,21,FALSE))</f>
        <v/>
      </c>
      <c r="AA64" s="301" t="str">
        <f>IF(AA63="","",VLOOKUP(AA63,'シフト記号表（勤務時間帯）'!$D$6:$X$47,21,FALSE))</f>
        <v/>
      </c>
      <c r="AB64" s="273" t="str">
        <f>IF(AB63="","",VLOOKUP(AB63,'シフト記号表（勤務時間帯）'!$D$6:$X$47,21,FALSE))</f>
        <v/>
      </c>
      <c r="AC64" s="285" t="str">
        <f>IF(AC63="","",VLOOKUP(AC63,'シフト記号表（勤務時間帯）'!$D$6:$X$47,21,FALSE))</f>
        <v/>
      </c>
      <c r="AD64" s="285" t="str">
        <f>IF(AD63="","",VLOOKUP(AD63,'シフト記号表（勤務時間帯）'!$D$6:$X$47,21,FALSE))</f>
        <v/>
      </c>
      <c r="AE64" s="285" t="str">
        <f>IF(AE63="","",VLOOKUP(AE63,'シフト記号表（勤務時間帯）'!$D$6:$X$47,21,FALSE))</f>
        <v/>
      </c>
      <c r="AF64" s="285" t="str">
        <f>IF(AF63="","",VLOOKUP(AF63,'シフト記号表（勤務時間帯）'!$D$6:$X$47,21,FALSE))</f>
        <v/>
      </c>
      <c r="AG64" s="285" t="str">
        <f>IF(AG63="","",VLOOKUP(AG63,'シフト記号表（勤務時間帯）'!$D$6:$X$47,21,FALSE))</f>
        <v/>
      </c>
      <c r="AH64" s="301" t="str">
        <f>IF(AH63="","",VLOOKUP(AH63,'シフト記号表（勤務時間帯）'!$D$6:$X$47,21,FALSE))</f>
        <v/>
      </c>
      <c r="AI64" s="273" t="str">
        <f>IF(AI63="","",VLOOKUP(AI63,'シフト記号表（勤務時間帯）'!$D$6:$X$47,21,FALSE))</f>
        <v/>
      </c>
      <c r="AJ64" s="285" t="str">
        <f>IF(AJ63="","",VLOOKUP(AJ63,'シフト記号表（勤務時間帯）'!$D$6:$X$47,21,FALSE))</f>
        <v/>
      </c>
      <c r="AK64" s="285" t="str">
        <f>IF(AK63="","",VLOOKUP(AK63,'シフト記号表（勤務時間帯）'!$D$6:$X$47,21,FALSE))</f>
        <v/>
      </c>
      <c r="AL64" s="285" t="str">
        <f>IF(AL63="","",VLOOKUP(AL63,'シフト記号表（勤務時間帯）'!$D$6:$X$47,21,FALSE))</f>
        <v/>
      </c>
      <c r="AM64" s="285" t="str">
        <f>IF(AM63="","",VLOOKUP(AM63,'シフト記号表（勤務時間帯）'!$D$6:$X$47,21,FALSE))</f>
        <v/>
      </c>
      <c r="AN64" s="285" t="str">
        <f>IF(AN63="","",VLOOKUP(AN63,'シフト記号表（勤務時間帯）'!$D$6:$X$47,21,FALSE))</f>
        <v/>
      </c>
      <c r="AO64" s="301" t="str">
        <f>IF(AO63="","",VLOOKUP(AO63,'シフト記号表（勤務時間帯）'!$D$6:$X$47,21,FALSE))</f>
        <v/>
      </c>
      <c r="AP64" s="273" t="str">
        <f>IF(AP63="","",VLOOKUP(AP63,'シフト記号表（勤務時間帯）'!$D$6:$X$47,21,FALSE))</f>
        <v/>
      </c>
      <c r="AQ64" s="285" t="str">
        <f>IF(AQ63="","",VLOOKUP(AQ63,'シフト記号表（勤務時間帯）'!$D$6:$X$47,21,FALSE))</f>
        <v/>
      </c>
      <c r="AR64" s="285" t="str">
        <f>IF(AR63="","",VLOOKUP(AR63,'シフト記号表（勤務時間帯）'!$D$6:$X$47,21,FALSE))</f>
        <v/>
      </c>
      <c r="AS64" s="285" t="str">
        <f>IF(AS63="","",VLOOKUP(AS63,'シフト記号表（勤務時間帯）'!$D$6:$X$47,21,FALSE))</f>
        <v/>
      </c>
      <c r="AT64" s="285" t="str">
        <f>IF(AT63="","",VLOOKUP(AT63,'シフト記号表（勤務時間帯）'!$D$6:$X$47,21,FALSE))</f>
        <v/>
      </c>
      <c r="AU64" s="285" t="str">
        <f>IF(AU63="","",VLOOKUP(AU63,'シフト記号表（勤務時間帯）'!$D$6:$X$47,21,FALSE))</f>
        <v/>
      </c>
      <c r="AV64" s="301" t="str">
        <f>IF(AV63="","",VLOOKUP(AV63,'シフト記号表（勤務時間帯）'!$D$6:$X$47,21,FALSE))</f>
        <v/>
      </c>
      <c r="AW64" s="273" t="str">
        <f>IF(AW63="","",VLOOKUP(AW63,'シフト記号表（勤務時間帯）'!$D$6:$X$47,21,FALSE))</f>
        <v/>
      </c>
      <c r="AX64" s="285" t="str">
        <f>IF(AX63="","",VLOOKUP(AX63,'シフト記号表（勤務時間帯）'!$D$6:$X$47,21,FALSE))</f>
        <v/>
      </c>
      <c r="AY64" s="285" t="str">
        <f>IF(AY63="","",VLOOKUP(AY63,'シフト記号表（勤務時間帯）'!$D$6:$X$47,21,FALSE))</f>
        <v/>
      </c>
      <c r="AZ64" s="342" t="str">
        <f>IF($BC$3="４週",SUM(U64:AV64),IF($BC$3="暦月",SUM(U64:AY64),""))</f>
        <v/>
      </c>
      <c r="BA64" s="355"/>
      <c r="BB64" s="370" t="str">
        <f>IF($BC$3="４週",AZ64/4,IF($BC$3="暦月",(AZ64/($BC$8/7)),""))</f>
        <v/>
      </c>
      <c r="BC64" s="355"/>
      <c r="BD64" s="388"/>
      <c r="BE64" s="397"/>
      <c r="BF64" s="397"/>
      <c r="BG64" s="397"/>
      <c r="BH64" s="404"/>
    </row>
    <row r="65" spans="2:60" ht="20.25" customHeight="1">
      <c r="B65" s="125"/>
      <c r="C65" s="142"/>
      <c r="D65" s="157"/>
      <c r="E65" s="165"/>
      <c r="F65" s="165"/>
      <c r="G65" s="173">
        <f>C63</f>
        <v>0</v>
      </c>
      <c r="H65" s="184"/>
      <c r="I65" s="192"/>
      <c r="J65" s="200"/>
      <c r="K65" s="200"/>
      <c r="L65" s="173"/>
      <c r="M65" s="207"/>
      <c r="N65" s="214"/>
      <c r="O65" s="220"/>
      <c r="P65" s="229" t="s">
        <v>86</v>
      </c>
      <c r="Q65" s="239"/>
      <c r="R65" s="239"/>
      <c r="S65" s="249"/>
      <c r="T65" s="263"/>
      <c r="U65" s="274" t="str">
        <f>IF(U63="","",VLOOKUP(U63,'シフト記号表（勤務時間帯）'!$D$6:$Z$47,23,FALSE))</f>
        <v/>
      </c>
      <c r="V65" s="286" t="str">
        <f>IF(V63="","",VLOOKUP(V63,'シフト記号表（勤務時間帯）'!$D$6:$Z$47,23,FALSE))</f>
        <v/>
      </c>
      <c r="W65" s="286" t="str">
        <f>IF(W63="","",VLOOKUP(W63,'シフト記号表（勤務時間帯）'!$D$6:$Z$47,23,FALSE))</f>
        <v/>
      </c>
      <c r="X65" s="286" t="str">
        <f>IF(X63="","",VLOOKUP(X63,'シフト記号表（勤務時間帯）'!$D$6:$Z$47,23,FALSE))</f>
        <v/>
      </c>
      <c r="Y65" s="286" t="str">
        <f>IF(Y63="","",VLOOKUP(Y63,'シフト記号表（勤務時間帯）'!$D$6:$Z$47,23,FALSE))</f>
        <v/>
      </c>
      <c r="Z65" s="286" t="str">
        <f>IF(Z63="","",VLOOKUP(Z63,'シフト記号表（勤務時間帯）'!$D$6:$Z$47,23,FALSE))</f>
        <v/>
      </c>
      <c r="AA65" s="302" t="str">
        <f>IF(AA63="","",VLOOKUP(AA63,'シフト記号表（勤務時間帯）'!$D$6:$Z$47,23,FALSE))</f>
        <v/>
      </c>
      <c r="AB65" s="274" t="str">
        <f>IF(AB63="","",VLOOKUP(AB63,'シフト記号表（勤務時間帯）'!$D$6:$Z$47,23,FALSE))</f>
        <v/>
      </c>
      <c r="AC65" s="286" t="str">
        <f>IF(AC63="","",VLOOKUP(AC63,'シフト記号表（勤務時間帯）'!$D$6:$Z$47,23,FALSE))</f>
        <v/>
      </c>
      <c r="AD65" s="286" t="str">
        <f>IF(AD63="","",VLOOKUP(AD63,'シフト記号表（勤務時間帯）'!$D$6:$Z$47,23,FALSE))</f>
        <v/>
      </c>
      <c r="AE65" s="286" t="str">
        <f>IF(AE63="","",VLOOKUP(AE63,'シフト記号表（勤務時間帯）'!$D$6:$Z$47,23,FALSE))</f>
        <v/>
      </c>
      <c r="AF65" s="286" t="str">
        <f>IF(AF63="","",VLOOKUP(AF63,'シフト記号表（勤務時間帯）'!$D$6:$Z$47,23,FALSE))</f>
        <v/>
      </c>
      <c r="AG65" s="286" t="str">
        <f>IF(AG63="","",VLOOKUP(AG63,'シフト記号表（勤務時間帯）'!$D$6:$Z$47,23,FALSE))</f>
        <v/>
      </c>
      <c r="AH65" s="302" t="str">
        <f>IF(AH63="","",VLOOKUP(AH63,'シフト記号表（勤務時間帯）'!$D$6:$Z$47,23,FALSE))</f>
        <v/>
      </c>
      <c r="AI65" s="274" t="str">
        <f>IF(AI63="","",VLOOKUP(AI63,'シフト記号表（勤務時間帯）'!$D$6:$Z$47,23,FALSE))</f>
        <v/>
      </c>
      <c r="AJ65" s="286" t="str">
        <f>IF(AJ63="","",VLOOKUP(AJ63,'シフト記号表（勤務時間帯）'!$D$6:$Z$47,23,FALSE))</f>
        <v/>
      </c>
      <c r="AK65" s="286" t="str">
        <f>IF(AK63="","",VLOOKUP(AK63,'シフト記号表（勤務時間帯）'!$D$6:$Z$47,23,FALSE))</f>
        <v/>
      </c>
      <c r="AL65" s="286" t="str">
        <f>IF(AL63="","",VLOOKUP(AL63,'シフト記号表（勤務時間帯）'!$D$6:$Z$47,23,FALSE))</f>
        <v/>
      </c>
      <c r="AM65" s="286" t="str">
        <f>IF(AM63="","",VLOOKUP(AM63,'シフト記号表（勤務時間帯）'!$D$6:$Z$47,23,FALSE))</f>
        <v/>
      </c>
      <c r="AN65" s="286" t="str">
        <f>IF(AN63="","",VLOOKUP(AN63,'シフト記号表（勤務時間帯）'!$D$6:$Z$47,23,FALSE))</f>
        <v/>
      </c>
      <c r="AO65" s="302" t="str">
        <f>IF(AO63="","",VLOOKUP(AO63,'シフト記号表（勤務時間帯）'!$D$6:$Z$47,23,FALSE))</f>
        <v/>
      </c>
      <c r="AP65" s="274" t="str">
        <f>IF(AP63="","",VLOOKUP(AP63,'シフト記号表（勤務時間帯）'!$D$6:$Z$47,23,FALSE))</f>
        <v/>
      </c>
      <c r="AQ65" s="286" t="str">
        <f>IF(AQ63="","",VLOOKUP(AQ63,'シフト記号表（勤務時間帯）'!$D$6:$Z$47,23,FALSE))</f>
        <v/>
      </c>
      <c r="AR65" s="286" t="str">
        <f>IF(AR63="","",VLOOKUP(AR63,'シフト記号表（勤務時間帯）'!$D$6:$Z$47,23,FALSE))</f>
        <v/>
      </c>
      <c r="AS65" s="286" t="str">
        <f>IF(AS63="","",VLOOKUP(AS63,'シフト記号表（勤務時間帯）'!$D$6:$Z$47,23,FALSE))</f>
        <v/>
      </c>
      <c r="AT65" s="286" t="str">
        <f>IF(AT63="","",VLOOKUP(AT63,'シフト記号表（勤務時間帯）'!$D$6:$Z$47,23,FALSE))</f>
        <v/>
      </c>
      <c r="AU65" s="286" t="str">
        <f>IF(AU63="","",VLOOKUP(AU63,'シフト記号表（勤務時間帯）'!$D$6:$Z$47,23,FALSE))</f>
        <v/>
      </c>
      <c r="AV65" s="302" t="str">
        <f>IF(AV63="","",VLOOKUP(AV63,'シフト記号表（勤務時間帯）'!$D$6:$Z$47,23,FALSE))</f>
        <v/>
      </c>
      <c r="AW65" s="274" t="str">
        <f>IF(AW63="","",VLOOKUP(AW63,'シフト記号表（勤務時間帯）'!$D$6:$Z$47,23,FALSE))</f>
        <v/>
      </c>
      <c r="AX65" s="286" t="str">
        <f>IF(AX63="","",VLOOKUP(AX63,'シフト記号表（勤務時間帯）'!$D$6:$Z$47,23,FALSE))</f>
        <v/>
      </c>
      <c r="AY65" s="286" t="str">
        <f>IF(AY63="","",VLOOKUP(AY63,'シフト記号表（勤務時間帯）'!$D$6:$Z$47,23,FALSE))</f>
        <v/>
      </c>
      <c r="AZ65" s="343" t="str">
        <f>IF($BC$3="４週",SUM(U65:AV65),IF($BC$3="暦月",SUM(U65:AY65),""))</f>
        <v/>
      </c>
      <c r="BA65" s="356"/>
      <c r="BB65" s="371" t="str">
        <f>IF($BC$3="４週",AZ65/4,IF($BC$3="暦月",(AZ65/($BC$8/7)),""))</f>
        <v/>
      </c>
      <c r="BC65" s="356"/>
      <c r="BD65" s="388"/>
      <c r="BE65" s="397"/>
      <c r="BF65" s="397"/>
      <c r="BG65" s="397"/>
      <c r="BH65" s="404"/>
    </row>
    <row r="66" spans="2:60" ht="20.25" customHeight="1">
      <c r="B66" s="128" t="s">
        <v>200</v>
      </c>
      <c r="C66" s="143"/>
      <c r="D66" s="143"/>
      <c r="E66" s="143"/>
      <c r="F66" s="143"/>
      <c r="G66" s="143"/>
      <c r="H66" s="143"/>
      <c r="I66" s="143"/>
      <c r="J66" s="143"/>
      <c r="K66" s="143"/>
      <c r="L66" s="143"/>
      <c r="M66" s="143"/>
      <c r="N66" s="143"/>
      <c r="O66" s="143"/>
      <c r="P66" s="143"/>
      <c r="Q66" s="143"/>
      <c r="R66" s="143"/>
      <c r="S66" s="143"/>
      <c r="T66" s="264"/>
      <c r="U66" s="278"/>
      <c r="V66" s="290"/>
      <c r="W66" s="290"/>
      <c r="X66" s="290"/>
      <c r="Y66" s="290"/>
      <c r="Z66" s="290"/>
      <c r="AA66" s="306"/>
      <c r="AB66" s="332"/>
      <c r="AC66" s="290"/>
      <c r="AD66" s="290"/>
      <c r="AE66" s="290"/>
      <c r="AF66" s="290"/>
      <c r="AG66" s="290"/>
      <c r="AH66" s="306"/>
      <c r="AI66" s="332"/>
      <c r="AJ66" s="290"/>
      <c r="AK66" s="290"/>
      <c r="AL66" s="290"/>
      <c r="AM66" s="290"/>
      <c r="AN66" s="290"/>
      <c r="AO66" s="306"/>
      <c r="AP66" s="332"/>
      <c r="AQ66" s="290"/>
      <c r="AR66" s="290"/>
      <c r="AS66" s="290"/>
      <c r="AT66" s="290"/>
      <c r="AU66" s="290"/>
      <c r="AV66" s="306"/>
      <c r="AW66" s="332"/>
      <c r="AX66" s="290"/>
      <c r="AY66" s="335"/>
      <c r="AZ66" s="347"/>
      <c r="BA66" s="360"/>
      <c r="BB66" s="375"/>
      <c r="BC66" s="381"/>
      <c r="BD66" s="381"/>
      <c r="BE66" s="381"/>
      <c r="BF66" s="381"/>
      <c r="BG66" s="381"/>
      <c r="BH66" s="407"/>
    </row>
    <row r="67" spans="2:60" ht="20.25" customHeight="1">
      <c r="B67" s="129" t="s">
        <v>13</v>
      </c>
      <c r="C67" s="144"/>
      <c r="D67" s="144"/>
      <c r="E67" s="144"/>
      <c r="F67" s="144"/>
      <c r="G67" s="144"/>
      <c r="H67" s="144"/>
      <c r="I67" s="144"/>
      <c r="J67" s="144"/>
      <c r="K67" s="144"/>
      <c r="L67" s="144"/>
      <c r="M67" s="144"/>
      <c r="N67" s="144"/>
      <c r="O67" s="144"/>
      <c r="P67" s="144"/>
      <c r="Q67" s="144"/>
      <c r="R67" s="144"/>
      <c r="S67" s="144"/>
      <c r="T67" s="265"/>
      <c r="U67" s="279"/>
      <c r="V67" s="291"/>
      <c r="W67" s="291"/>
      <c r="X67" s="291"/>
      <c r="Y67" s="291"/>
      <c r="Z67" s="291"/>
      <c r="AA67" s="307"/>
      <c r="AB67" s="316"/>
      <c r="AC67" s="291"/>
      <c r="AD67" s="291"/>
      <c r="AE67" s="291"/>
      <c r="AF67" s="291"/>
      <c r="AG67" s="291"/>
      <c r="AH67" s="307"/>
      <c r="AI67" s="316"/>
      <c r="AJ67" s="291"/>
      <c r="AK67" s="291"/>
      <c r="AL67" s="291"/>
      <c r="AM67" s="291"/>
      <c r="AN67" s="291"/>
      <c r="AO67" s="307"/>
      <c r="AP67" s="316"/>
      <c r="AQ67" s="291"/>
      <c r="AR67" s="291"/>
      <c r="AS67" s="291"/>
      <c r="AT67" s="291"/>
      <c r="AU67" s="291"/>
      <c r="AV67" s="307"/>
      <c r="AW67" s="316"/>
      <c r="AX67" s="291"/>
      <c r="AY67" s="336"/>
      <c r="AZ67" s="348"/>
      <c r="BA67" s="361"/>
      <c r="BB67" s="376"/>
      <c r="BC67" s="382"/>
      <c r="BD67" s="382"/>
      <c r="BE67" s="382"/>
      <c r="BF67" s="382"/>
      <c r="BG67" s="382"/>
      <c r="BH67" s="408"/>
    </row>
    <row r="68" spans="2:60" ht="20.25" customHeight="1">
      <c r="B68" s="129" t="s">
        <v>201</v>
      </c>
      <c r="C68" s="144"/>
      <c r="D68" s="144"/>
      <c r="E68" s="144"/>
      <c r="F68" s="144"/>
      <c r="G68" s="144"/>
      <c r="H68" s="144"/>
      <c r="I68" s="144"/>
      <c r="J68" s="144"/>
      <c r="K68" s="144"/>
      <c r="L68" s="144"/>
      <c r="M68" s="144"/>
      <c r="N68" s="144"/>
      <c r="O68" s="144"/>
      <c r="P68" s="144"/>
      <c r="Q68" s="144"/>
      <c r="R68" s="144"/>
      <c r="S68" s="144"/>
      <c r="T68" s="265"/>
      <c r="U68" s="279"/>
      <c r="V68" s="291"/>
      <c r="W68" s="291"/>
      <c r="X68" s="291"/>
      <c r="Y68" s="291"/>
      <c r="Z68" s="291"/>
      <c r="AA68" s="308"/>
      <c r="AB68" s="317"/>
      <c r="AC68" s="291"/>
      <c r="AD68" s="291"/>
      <c r="AE68" s="291"/>
      <c r="AF68" s="291"/>
      <c r="AG68" s="291"/>
      <c r="AH68" s="308"/>
      <c r="AI68" s="317"/>
      <c r="AJ68" s="291"/>
      <c r="AK68" s="291"/>
      <c r="AL68" s="291"/>
      <c r="AM68" s="291"/>
      <c r="AN68" s="291"/>
      <c r="AO68" s="308"/>
      <c r="AP68" s="317"/>
      <c r="AQ68" s="291"/>
      <c r="AR68" s="291"/>
      <c r="AS68" s="291"/>
      <c r="AT68" s="291"/>
      <c r="AU68" s="291"/>
      <c r="AV68" s="308"/>
      <c r="AW68" s="317"/>
      <c r="AX68" s="291"/>
      <c r="AY68" s="336"/>
      <c r="AZ68" s="349"/>
      <c r="BA68" s="362"/>
      <c r="BB68" s="376"/>
      <c r="BC68" s="382"/>
      <c r="BD68" s="382"/>
      <c r="BE68" s="382"/>
      <c r="BF68" s="382"/>
      <c r="BG68" s="382"/>
      <c r="BH68" s="408"/>
    </row>
    <row r="69" spans="2:60" ht="20.25" customHeight="1">
      <c r="B69" s="414" t="s">
        <v>202</v>
      </c>
      <c r="C69" s="144"/>
      <c r="D69" s="144"/>
      <c r="E69" s="144"/>
      <c r="F69" s="144"/>
      <c r="G69" s="144"/>
      <c r="H69" s="144"/>
      <c r="I69" s="144"/>
      <c r="J69" s="144"/>
      <c r="K69" s="144"/>
      <c r="L69" s="144"/>
      <c r="M69" s="144"/>
      <c r="N69" s="144"/>
      <c r="O69" s="144"/>
      <c r="P69" s="144"/>
      <c r="Q69" s="144"/>
      <c r="R69" s="144"/>
      <c r="S69" s="144"/>
      <c r="T69" s="265"/>
      <c r="U69" s="280" t="str">
        <f t="shared" ref="U69:AY69" si="1">IF(SUMIF($F$21:$F$65,"介護従業者",U21:U65)=0,"",SUMIF($F$21:$F$65,"介護従業者",U21:U65))</f>
        <v/>
      </c>
      <c r="V69" s="292" t="str">
        <f t="shared" si="1"/>
        <v/>
      </c>
      <c r="W69" s="292" t="str">
        <f t="shared" si="1"/>
        <v/>
      </c>
      <c r="X69" s="292" t="str">
        <f t="shared" si="1"/>
        <v/>
      </c>
      <c r="Y69" s="292" t="str">
        <f t="shared" si="1"/>
        <v/>
      </c>
      <c r="Z69" s="292" t="str">
        <f t="shared" si="1"/>
        <v/>
      </c>
      <c r="AA69" s="309" t="str">
        <f t="shared" si="1"/>
        <v/>
      </c>
      <c r="AB69" s="280" t="str">
        <f t="shared" si="1"/>
        <v/>
      </c>
      <c r="AC69" s="292" t="str">
        <f t="shared" si="1"/>
        <v/>
      </c>
      <c r="AD69" s="292" t="str">
        <f t="shared" si="1"/>
        <v/>
      </c>
      <c r="AE69" s="292" t="str">
        <f t="shared" si="1"/>
        <v/>
      </c>
      <c r="AF69" s="292" t="str">
        <f t="shared" si="1"/>
        <v/>
      </c>
      <c r="AG69" s="292" t="str">
        <f t="shared" si="1"/>
        <v/>
      </c>
      <c r="AH69" s="309" t="str">
        <f t="shared" si="1"/>
        <v/>
      </c>
      <c r="AI69" s="280" t="str">
        <f t="shared" si="1"/>
        <v/>
      </c>
      <c r="AJ69" s="292" t="str">
        <f t="shared" si="1"/>
        <v/>
      </c>
      <c r="AK69" s="292" t="str">
        <f t="shared" si="1"/>
        <v/>
      </c>
      <c r="AL69" s="292" t="str">
        <f t="shared" si="1"/>
        <v/>
      </c>
      <c r="AM69" s="292" t="str">
        <f t="shared" si="1"/>
        <v/>
      </c>
      <c r="AN69" s="292" t="str">
        <f t="shared" si="1"/>
        <v/>
      </c>
      <c r="AO69" s="309" t="str">
        <f t="shared" si="1"/>
        <v/>
      </c>
      <c r="AP69" s="280" t="str">
        <f t="shared" si="1"/>
        <v/>
      </c>
      <c r="AQ69" s="292" t="str">
        <f t="shared" si="1"/>
        <v/>
      </c>
      <c r="AR69" s="292" t="str">
        <f t="shared" si="1"/>
        <v/>
      </c>
      <c r="AS69" s="292" t="str">
        <f t="shared" si="1"/>
        <v/>
      </c>
      <c r="AT69" s="292" t="str">
        <f t="shared" si="1"/>
        <v/>
      </c>
      <c r="AU69" s="292" t="str">
        <f t="shared" si="1"/>
        <v/>
      </c>
      <c r="AV69" s="309" t="str">
        <f t="shared" si="1"/>
        <v/>
      </c>
      <c r="AW69" s="280" t="str">
        <f t="shared" si="1"/>
        <v/>
      </c>
      <c r="AX69" s="292" t="str">
        <f t="shared" si="1"/>
        <v/>
      </c>
      <c r="AY69" s="292" t="str">
        <f t="shared" si="1"/>
        <v/>
      </c>
      <c r="AZ69" s="350" t="str">
        <f>IF($BC$3="４週",SUM(U69:AV69),IF($BC$3="暦月",SUM(U69:AY69),""))</f>
        <v/>
      </c>
      <c r="BA69" s="363"/>
      <c r="BB69" s="376"/>
      <c r="BC69" s="382"/>
      <c r="BD69" s="382"/>
      <c r="BE69" s="382"/>
      <c r="BF69" s="382"/>
      <c r="BG69" s="382"/>
      <c r="BH69" s="408"/>
    </row>
    <row r="70" spans="2:60" ht="20.25" customHeight="1">
      <c r="B70" s="415" t="s">
        <v>87</v>
      </c>
      <c r="C70" s="145"/>
      <c r="D70" s="145"/>
      <c r="E70" s="145"/>
      <c r="F70" s="145"/>
      <c r="G70" s="145"/>
      <c r="H70" s="145"/>
      <c r="I70" s="145"/>
      <c r="J70" s="145"/>
      <c r="K70" s="145"/>
      <c r="L70" s="145"/>
      <c r="M70" s="145"/>
      <c r="N70" s="145"/>
      <c r="O70" s="145"/>
      <c r="P70" s="145"/>
      <c r="Q70" s="145"/>
      <c r="R70" s="145"/>
      <c r="S70" s="145"/>
      <c r="T70" s="266"/>
      <c r="U70" s="281" t="str">
        <f t="shared" ref="U70:AY70" si="2">IF(SUMIF($G$21:$G$65,"介護従業者",U21:U65)=0,"",SUMIF($G$21:$G$65,"介護従業者",U21:U65))</f>
        <v/>
      </c>
      <c r="V70" s="293" t="str">
        <f t="shared" si="2"/>
        <v/>
      </c>
      <c r="W70" s="293" t="str">
        <f t="shared" si="2"/>
        <v/>
      </c>
      <c r="X70" s="293" t="str">
        <f t="shared" si="2"/>
        <v/>
      </c>
      <c r="Y70" s="293" t="str">
        <f t="shared" si="2"/>
        <v/>
      </c>
      <c r="Z70" s="293" t="str">
        <f t="shared" si="2"/>
        <v/>
      </c>
      <c r="AA70" s="310" t="str">
        <f t="shared" si="2"/>
        <v/>
      </c>
      <c r="AB70" s="318" t="str">
        <f t="shared" si="2"/>
        <v/>
      </c>
      <c r="AC70" s="293" t="str">
        <f t="shared" si="2"/>
        <v/>
      </c>
      <c r="AD70" s="293" t="str">
        <f t="shared" si="2"/>
        <v/>
      </c>
      <c r="AE70" s="293" t="str">
        <f t="shared" si="2"/>
        <v/>
      </c>
      <c r="AF70" s="293" t="str">
        <f t="shared" si="2"/>
        <v/>
      </c>
      <c r="AG70" s="293" t="str">
        <f t="shared" si="2"/>
        <v/>
      </c>
      <c r="AH70" s="310" t="str">
        <f t="shared" si="2"/>
        <v/>
      </c>
      <c r="AI70" s="318" t="str">
        <f t="shared" si="2"/>
        <v/>
      </c>
      <c r="AJ70" s="293" t="str">
        <f t="shared" si="2"/>
        <v/>
      </c>
      <c r="AK70" s="293" t="str">
        <f t="shared" si="2"/>
        <v/>
      </c>
      <c r="AL70" s="293" t="str">
        <f t="shared" si="2"/>
        <v/>
      </c>
      <c r="AM70" s="293" t="str">
        <f t="shared" si="2"/>
        <v/>
      </c>
      <c r="AN70" s="293" t="str">
        <f t="shared" si="2"/>
        <v/>
      </c>
      <c r="AO70" s="310" t="str">
        <f t="shared" si="2"/>
        <v/>
      </c>
      <c r="AP70" s="318" t="str">
        <f t="shared" si="2"/>
        <v/>
      </c>
      <c r="AQ70" s="293" t="str">
        <f t="shared" si="2"/>
        <v/>
      </c>
      <c r="AR70" s="293" t="str">
        <f t="shared" si="2"/>
        <v/>
      </c>
      <c r="AS70" s="293" t="str">
        <f t="shared" si="2"/>
        <v/>
      </c>
      <c r="AT70" s="293" t="str">
        <f t="shared" si="2"/>
        <v/>
      </c>
      <c r="AU70" s="293" t="str">
        <f t="shared" si="2"/>
        <v/>
      </c>
      <c r="AV70" s="310" t="str">
        <f t="shared" si="2"/>
        <v/>
      </c>
      <c r="AW70" s="318" t="str">
        <f t="shared" si="2"/>
        <v/>
      </c>
      <c r="AX70" s="293" t="str">
        <f t="shared" si="2"/>
        <v/>
      </c>
      <c r="AY70" s="337" t="str">
        <f t="shared" si="2"/>
        <v/>
      </c>
      <c r="AZ70" s="351" t="str">
        <f>IF($BC$3="４週",SUM(U70:AV70),IF($BC$3="暦月",SUM(U70:AY70),""))</f>
        <v/>
      </c>
      <c r="BA70" s="364"/>
      <c r="BB70" s="377"/>
      <c r="BC70" s="383"/>
      <c r="BD70" s="383"/>
      <c r="BE70" s="383"/>
      <c r="BF70" s="383"/>
      <c r="BG70" s="383"/>
      <c r="BH70" s="409"/>
    </row>
    <row r="71" spans="2:60" s="113" customFormat="1" ht="20.25" customHeight="1">
      <c r="C71" s="146"/>
      <c r="D71" s="146"/>
      <c r="E71" s="146"/>
      <c r="F71" s="146"/>
      <c r="G71" s="146"/>
      <c r="BH71" s="410"/>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125" spans="3:57">
      <c r="C125" s="134"/>
      <c r="D125" s="134"/>
      <c r="E125" s="134"/>
      <c r="F125" s="134"/>
      <c r="G125" s="134"/>
      <c r="H125" s="134"/>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c r="AY125" s="193"/>
      <c r="AZ125" s="193"/>
      <c r="BA125" s="193"/>
      <c r="BB125" s="193"/>
      <c r="BC125" s="193"/>
      <c r="BD125" s="193"/>
      <c r="BE125" s="193"/>
    </row>
    <row r="126" spans="3:57">
      <c r="C126" s="134"/>
      <c r="D126" s="134"/>
      <c r="E126" s="134"/>
      <c r="F126" s="134"/>
      <c r="G126" s="134"/>
      <c r="H126" s="134"/>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3"/>
      <c r="AZ126" s="193"/>
      <c r="BA126" s="193"/>
      <c r="BB126" s="193"/>
      <c r="BC126" s="193"/>
      <c r="BD126" s="193"/>
      <c r="BE126" s="193"/>
    </row>
    <row r="127" spans="3:57">
      <c r="C127" s="147"/>
      <c r="D127" s="147"/>
      <c r="E127" s="147"/>
      <c r="F127" s="147"/>
      <c r="G127" s="147"/>
      <c r="H127" s="147"/>
      <c r="I127" s="134"/>
      <c r="J127" s="134"/>
    </row>
    <row r="128" spans="3:57">
      <c r="C128" s="147"/>
      <c r="D128" s="147"/>
      <c r="E128" s="147"/>
      <c r="F128" s="147"/>
      <c r="G128" s="147"/>
      <c r="H128" s="147"/>
      <c r="I128" s="134"/>
      <c r="J128" s="134"/>
    </row>
    <row r="129" spans="3:8">
      <c r="C129" s="134"/>
      <c r="D129" s="134"/>
      <c r="E129" s="134"/>
      <c r="F129" s="134"/>
      <c r="G129" s="134"/>
      <c r="H129" s="134"/>
    </row>
    <row r="130" spans="3:8">
      <c r="C130" s="134"/>
      <c r="D130" s="134"/>
      <c r="E130" s="134"/>
      <c r="F130" s="134"/>
      <c r="G130" s="134"/>
      <c r="H130" s="134"/>
    </row>
    <row r="131" spans="3:8">
      <c r="C131" s="134"/>
      <c r="D131" s="134"/>
      <c r="E131" s="134"/>
      <c r="F131" s="134"/>
      <c r="G131" s="134"/>
      <c r="H131" s="134"/>
    </row>
    <row r="132" spans="3:8">
      <c r="C132" s="134"/>
      <c r="D132" s="134"/>
      <c r="E132" s="134"/>
      <c r="F132" s="134"/>
      <c r="G132" s="134"/>
      <c r="H132" s="134"/>
    </row>
  </sheetData>
  <mergeCells count="206">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B66:T66"/>
    <mergeCell ref="B67:T67"/>
    <mergeCell ref="B68:T68"/>
    <mergeCell ref="B69:T69"/>
    <mergeCell ref="AZ69:BA69"/>
    <mergeCell ref="B70:T70"/>
    <mergeCell ref="AZ70:BA70"/>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AZ66:BA68"/>
    <mergeCell ref="BB66:BH70"/>
  </mergeCells>
  <phoneticPr fontId="1"/>
  <conditionalFormatting sqref="U22:AA23 U66:BA70">
    <cfRule type="expression" dxfId="189" priority="255">
      <formula>INDIRECT(ADDRESS(ROW(),COLUMN()))=TRUNC(INDIRECT(ADDRESS(ROW(),COLUMN())))</formula>
    </cfRule>
  </conditionalFormatting>
  <conditionalFormatting sqref="AB40:AH41">
    <cfRule type="expression" dxfId="188" priority="97">
      <formula>INDIRECT(ADDRESS(ROW(),COLUMN()))=TRUNC(INDIRECT(ADDRESS(ROW(),COLUMN())))</formula>
    </cfRule>
  </conditionalFormatting>
  <conditionalFormatting sqref="U40:AA41">
    <cfRule type="expression" dxfId="187" priority="99">
      <formula>INDIRECT(ADDRESS(ROW(),COLUMN()))=TRUNC(INDIRECT(ADDRESS(ROW(),COLUMN())))</formula>
    </cfRule>
  </conditionalFormatting>
  <conditionalFormatting sqref="AZ22:BC23">
    <cfRule type="expression" dxfId="186" priority="250">
      <formula>INDIRECT(ADDRESS(ROW(),COLUMN()))=TRUNC(INDIRECT(ADDRESS(ROW(),COLUMN())))</formula>
    </cfRule>
  </conditionalFormatting>
  <conditionalFormatting sqref="AI40:AO41">
    <cfRule type="expression" dxfId="185" priority="95">
      <formula>INDIRECT(ADDRESS(ROW(),COLUMN()))=TRUNC(INDIRECT(ADDRESS(ROW(),COLUMN())))</formula>
    </cfRule>
  </conditionalFormatting>
  <conditionalFormatting sqref="AZ25:BC26">
    <cfRule type="expression" dxfId="184" priority="244">
      <formula>INDIRECT(ADDRESS(ROW(),COLUMN()))=TRUNC(INDIRECT(ADDRESS(ROW(),COLUMN())))</formula>
    </cfRule>
  </conditionalFormatting>
  <conditionalFormatting sqref="AP37:AV38">
    <cfRule type="expression" dxfId="183" priority="103">
      <formula>INDIRECT(ADDRESS(ROW(),COLUMN()))=TRUNC(INDIRECT(ADDRESS(ROW(),COLUMN())))</formula>
    </cfRule>
  </conditionalFormatting>
  <conditionalFormatting sqref="AW37:AY38">
    <cfRule type="expression" dxfId="182" priority="101">
      <formula>INDIRECT(ADDRESS(ROW(),COLUMN()))=TRUNC(INDIRECT(ADDRESS(ROW(),COLUMN())))</formula>
    </cfRule>
  </conditionalFormatting>
  <conditionalFormatting sqref="AZ28:BC29">
    <cfRule type="expression" dxfId="181" priority="238">
      <formula>INDIRECT(ADDRESS(ROW(),COLUMN()))=TRUNC(INDIRECT(ADDRESS(ROW(),COLUMN())))</formula>
    </cfRule>
  </conditionalFormatting>
  <conditionalFormatting sqref="AB37:AH38">
    <cfRule type="expression" dxfId="180" priority="107">
      <formula>INDIRECT(ADDRESS(ROW(),COLUMN()))=TRUNC(INDIRECT(ADDRESS(ROW(),COLUMN())))</formula>
    </cfRule>
  </conditionalFormatting>
  <conditionalFormatting sqref="AI37:AO38">
    <cfRule type="expression" dxfId="179" priority="105">
      <formula>INDIRECT(ADDRESS(ROW(),COLUMN()))=TRUNC(INDIRECT(ADDRESS(ROW(),COLUMN())))</formula>
    </cfRule>
  </conditionalFormatting>
  <conditionalFormatting sqref="AZ31:BC32">
    <cfRule type="expression" dxfId="178" priority="232">
      <formula>INDIRECT(ADDRESS(ROW(),COLUMN()))=TRUNC(INDIRECT(ADDRESS(ROW(),COLUMN())))</formula>
    </cfRule>
  </conditionalFormatting>
  <conditionalFormatting sqref="AW34:AY35">
    <cfRule type="expression" dxfId="177" priority="111">
      <formula>INDIRECT(ADDRESS(ROW(),COLUMN()))=TRUNC(INDIRECT(ADDRESS(ROW(),COLUMN())))</formula>
    </cfRule>
  </conditionalFormatting>
  <conditionalFormatting sqref="U37:AA38">
    <cfRule type="expression" dxfId="176" priority="109">
      <formula>INDIRECT(ADDRESS(ROW(),COLUMN()))=TRUNC(INDIRECT(ADDRESS(ROW(),COLUMN())))</formula>
    </cfRule>
  </conditionalFormatting>
  <conditionalFormatting sqref="AZ34:BC35">
    <cfRule type="expression" dxfId="175" priority="226">
      <formula>INDIRECT(ADDRESS(ROW(),COLUMN()))=TRUNC(INDIRECT(ADDRESS(ROW(),COLUMN())))</formula>
    </cfRule>
  </conditionalFormatting>
  <conditionalFormatting sqref="AI34:AO35">
    <cfRule type="expression" dxfId="174" priority="115">
      <formula>INDIRECT(ADDRESS(ROW(),COLUMN()))=TRUNC(INDIRECT(ADDRESS(ROW(),COLUMN())))</formula>
    </cfRule>
  </conditionalFormatting>
  <conditionalFormatting sqref="AP34:AV35">
    <cfRule type="expression" dxfId="173" priority="113">
      <formula>INDIRECT(ADDRESS(ROW(),COLUMN()))=TRUNC(INDIRECT(ADDRESS(ROW(),COLUMN())))</formula>
    </cfRule>
  </conditionalFormatting>
  <conditionalFormatting sqref="AZ37:BC38">
    <cfRule type="expression" dxfId="172" priority="220">
      <formula>INDIRECT(ADDRESS(ROW(),COLUMN()))=TRUNC(INDIRECT(ADDRESS(ROW(),COLUMN())))</formula>
    </cfRule>
  </conditionalFormatting>
  <conditionalFormatting sqref="U34:AA35">
    <cfRule type="expression" dxfId="171" priority="119">
      <formula>INDIRECT(ADDRESS(ROW(),COLUMN()))=TRUNC(INDIRECT(ADDRESS(ROW(),COLUMN())))</formula>
    </cfRule>
  </conditionalFormatting>
  <conditionalFormatting sqref="AB34:AH35">
    <cfRule type="expression" dxfId="170" priority="117">
      <formula>INDIRECT(ADDRESS(ROW(),COLUMN()))=TRUNC(INDIRECT(ADDRESS(ROW(),COLUMN())))</formula>
    </cfRule>
  </conditionalFormatting>
  <conditionalFormatting sqref="AZ40:BC41">
    <cfRule type="expression" dxfId="169" priority="214">
      <formula>INDIRECT(ADDRESS(ROW(),COLUMN()))=TRUNC(INDIRECT(ADDRESS(ROW(),COLUMN())))</formula>
    </cfRule>
  </conditionalFormatting>
  <conditionalFormatting sqref="AP31:AV32">
    <cfRule type="expression" dxfId="168" priority="123">
      <formula>INDIRECT(ADDRESS(ROW(),COLUMN()))=TRUNC(INDIRECT(ADDRESS(ROW(),COLUMN())))</formula>
    </cfRule>
  </conditionalFormatting>
  <conditionalFormatting sqref="AW31:AY32">
    <cfRule type="expression" dxfId="167" priority="121">
      <formula>INDIRECT(ADDRESS(ROW(),COLUMN()))=TRUNC(INDIRECT(ADDRESS(ROW(),COLUMN())))</formula>
    </cfRule>
  </conditionalFormatting>
  <conditionalFormatting sqref="AZ43:BC44">
    <cfRule type="expression" dxfId="166" priority="208">
      <formula>INDIRECT(ADDRESS(ROW(),COLUMN()))=TRUNC(INDIRECT(ADDRESS(ROW(),COLUMN())))</formula>
    </cfRule>
  </conditionalFormatting>
  <conditionalFormatting sqref="AB31:AH32">
    <cfRule type="expression" dxfId="165" priority="127">
      <formula>INDIRECT(ADDRESS(ROW(),COLUMN()))=TRUNC(INDIRECT(ADDRESS(ROW(),COLUMN())))</formula>
    </cfRule>
  </conditionalFormatting>
  <conditionalFormatting sqref="AI31:AO32">
    <cfRule type="expression" dxfId="164" priority="125">
      <formula>INDIRECT(ADDRESS(ROW(),COLUMN()))=TRUNC(INDIRECT(ADDRESS(ROW(),COLUMN())))</formula>
    </cfRule>
  </conditionalFormatting>
  <conditionalFormatting sqref="AZ46:BC47">
    <cfRule type="expression" dxfId="163" priority="202">
      <formula>INDIRECT(ADDRESS(ROW(),COLUMN()))=TRUNC(INDIRECT(ADDRESS(ROW(),COLUMN())))</formula>
    </cfRule>
  </conditionalFormatting>
  <conditionalFormatting sqref="AW28:AY29">
    <cfRule type="expression" dxfId="162" priority="131">
      <formula>INDIRECT(ADDRESS(ROW(),COLUMN()))=TRUNC(INDIRECT(ADDRESS(ROW(),COLUMN())))</formula>
    </cfRule>
  </conditionalFormatting>
  <conditionalFormatting sqref="U31:AA32">
    <cfRule type="expression" dxfId="161" priority="129">
      <formula>INDIRECT(ADDRESS(ROW(),COLUMN()))=TRUNC(INDIRECT(ADDRESS(ROW(),COLUMN())))</formula>
    </cfRule>
  </conditionalFormatting>
  <conditionalFormatting sqref="AZ49:BC50">
    <cfRule type="expression" dxfId="160" priority="196">
      <formula>INDIRECT(ADDRESS(ROW(),COLUMN()))=TRUNC(INDIRECT(ADDRESS(ROW(),COLUMN())))</formula>
    </cfRule>
  </conditionalFormatting>
  <conditionalFormatting sqref="AI28:AO29">
    <cfRule type="expression" dxfId="159" priority="135">
      <formula>INDIRECT(ADDRESS(ROW(),COLUMN()))=TRUNC(INDIRECT(ADDRESS(ROW(),COLUMN())))</formula>
    </cfRule>
  </conditionalFormatting>
  <conditionalFormatting sqref="AP28:AV29">
    <cfRule type="expression" dxfId="158" priority="133">
      <formula>INDIRECT(ADDRESS(ROW(),COLUMN()))=TRUNC(INDIRECT(ADDRESS(ROW(),COLUMN())))</formula>
    </cfRule>
  </conditionalFormatting>
  <conditionalFormatting sqref="AZ52:BC53">
    <cfRule type="expression" dxfId="157" priority="190">
      <formula>INDIRECT(ADDRESS(ROW(),COLUMN()))=TRUNC(INDIRECT(ADDRESS(ROW(),COLUMN())))</formula>
    </cfRule>
  </conditionalFormatting>
  <conditionalFormatting sqref="U28:AA29">
    <cfRule type="expression" dxfId="156" priority="139">
      <formula>INDIRECT(ADDRESS(ROW(),COLUMN()))=TRUNC(INDIRECT(ADDRESS(ROW(),COLUMN())))</formula>
    </cfRule>
  </conditionalFormatting>
  <conditionalFormatting sqref="AB28:AH29">
    <cfRule type="expression" dxfId="155" priority="137">
      <formula>INDIRECT(ADDRESS(ROW(),COLUMN()))=TRUNC(INDIRECT(ADDRESS(ROW(),COLUMN())))</formula>
    </cfRule>
  </conditionalFormatting>
  <conditionalFormatting sqref="AZ55:BC56">
    <cfRule type="expression" dxfId="154" priority="184">
      <formula>INDIRECT(ADDRESS(ROW(),COLUMN()))=TRUNC(INDIRECT(ADDRESS(ROW(),COLUMN())))</formula>
    </cfRule>
  </conditionalFormatting>
  <conditionalFormatting sqref="AP25:AV26">
    <cfRule type="expression" dxfId="153" priority="143">
      <formula>INDIRECT(ADDRESS(ROW(),COLUMN()))=TRUNC(INDIRECT(ADDRESS(ROW(),COLUMN())))</formula>
    </cfRule>
  </conditionalFormatting>
  <conditionalFormatting sqref="AW25:AY26">
    <cfRule type="expression" dxfId="152" priority="141">
      <formula>INDIRECT(ADDRESS(ROW(),COLUMN()))=TRUNC(INDIRECT(ADDRESS(ROW(),COLUMN())))</formula>
    </cfRule>
  </conditionalFormatting>
  <conditionalFormatting sqref="AZ58:BC59">
    <cfRule type="expression" dxfId="151" priority="178">
      <formula>INDIRECT(ADDRESS(ROW(),COLUMN()))=TRUNC(INDIRECT(ADDRESS(ROW(),COLUMN())))</formula>
    </cfRule>
  </conditionalFormatting>
  <conditionalFormatting sqref="AB25:AH26">
    <cfRule type="expression" dxfId="150" priority="147">
      <formula>INDIRECT(ADDRESS(ROW(),COLUMN()))=TRUNC(INDIRECT(ADDRESS(ROW(),COLUMN())))</formula>
    </cfRule>
  </conditionalFormatting>
  <conditionalFormatting sqref="AI25:AO26">
    <cfRule type="expression" dxfId="149" priority="145">
      <formula>INDIRECT(ADDRESS(ROW(),COLUMN()))=TRUNC(INDIRECT(ADDRESS(ROW(),COLUMN())))</formula>
    </cfRule>
  </conditionalFormatting>
  <conditionalFormatting sqref="AZ61:BC62">
    <cfRule type="expression" dxfId="148" priority="172">
      <formula>INDIRECT(ADDRESS(ROW(),COLUMN()))=TRUNC(INDIRECT(ADDRESS(ROW(),COLUMN())))</formula>
    </cfRule>
  </conditionalFormatting>
  <conditionalFormatting sqref="AW22:AY23">
    <cfRule type="expression" dxfId="147" priority="151">
      <formula>INDIRECT(ADDRESS(ROW(),COLUMN()))=TRUNC(INDIRECT(ADDRESS(ROW(),COLUMN())))</formula>
    </cfRule>
  </conditionalFormatting>
  <conditionalFormatting sqref="U25:AA26">
    <cfRule type="expression" dxfId="146" priority="149">
      <formula>INDIRECT(ADDRESS(ROW(),COLUMN()))=TRUNC(INDIRECT(ADDRESS(ROW(),COLUMN())))</formula>
    </cfRule>
  </conditionalFormatting>
  <conditionalFormatting sqref="AI22:AO23">
    <cfRule type="expression" dxfId="145" priority="155">
      <formula>INDIRECT(ADDRESS(ROW(),COLUMN()))=TRUNC(INDIRECT(ADDRESS(ROW(),COLUMN())))</formula>
    </cfRule>
  </conditionalFormatting>
  <conditionalFormatting sqref="AP22:AV23">
    <cfRule type="expression" dxfId="144" priority="153">
      <formula>INDIRECT(ADDRESS(ROW(),COLUMN()))=TRUNC(INDIRECT(ADDRESS(ROW(),COLUMN())))</formula>
    </cfRule>
  </conditionalFormatting>
  <conditionalFormatting sqref="AZ64:BC65">
    <cfRule type="expression" dxfId="143" priority="160">
      <formula>INDIRECT(ADDRESS(ROW(),COLUMN()))=TRUNC(INDIRECT(ADDRESS(ROW(),COLUMN())))</formula>
    </cfRule>
  </conditionalFormatting>
  <conditionalFormatting sqref="AB22:AH23">
    <cfRule type="expression" dxfId="142" priority="157">
      <formula>INDIRECT(ADDRESS(ROW(),COLUMN()))=TRUNC(INDIRECT(ADDRESS(ROW(),COLUMN())))</formula>
    </cfRule>
  </conditionalFormatting>
  <conditionalFormatting sqref="AP40:AV41">
    <cfRule type="expression" dxfId="141" priority="93">
      <formula>INDIRECT(ADDRESS(ROW(),COLUMN()))=TRUNC(INDIRECT(ADDRESS(ROW(),COLUMN())))</formula>
    </cfRule>
  </conditionalFormatting>
  <conditionalFormatting sqref="AW40:AY41">
    <cfRule type="expression" dxfId="140" priority="91">
      <formula>INDIRECT(ADDRESS(ROW(),COLUMN()))=TRUNC(INDIRECT(ADDRESS(ROW(),COLUMN())))</formula>
    </cfRule>
  </conditionalFormatting>
  <conditionalFormatting sqref="U43:AA44">
    <cfRule type="expression" dxfId="139" priority="89">
      <formula>INDIRECT(ADDRESS(ROW(),COLUMN()))=TRUNC(INDIRECT(ADDRESS(ROW(),COLUMN())))</formula>
    </cfRule>
  </conditionalFormatting>
  <conditionalFormatting sqref="AB43:AH44">
    <cfRule type="expression" dxfId="138" priority="87">
      <formula>INDIRECT(ADDRESS(ROW(),COLUMN()))=TRUNC(INDIRECT(ADDRESS(ROW(),COLUMN())))</formula>
    </cfRule>
  </conditionalFormatting>
  <conditionalFormatting sqref="AI43:AO44">
    <cfRule type="expression" dxfId="137" priority="85">
      <formula>INDIRECT(ADDRESS(ROW(),COLUMN()))=TRUNC(INDIRECT(ADDRESS(ROW(),COLUMN())))</formula>
    </cfRule>
  </conditionalFormatting>
  <conditionalFormatting sqref="AP43:AV44">
    <cfRule type="expression" dxfId="136" priority="83">
      <formula>INDIRECT(ADDRESS(ROW(),COLUMN()))=TRUNC(INDIRECT(ADDRESS(ROW(),COLUMN())))</formula>
    </cfRule>
  </conditionalFormatting>
  <conditionalFormatting sqref="AW43:AY44">
    <cfRule type="expression" dxfId="135" priority="81">
      <formula>INDIRECT(ADDRESS(ROW(),COLUMN()))=TRUNC(INDIRECT(ADDRESS(ROW(),COLUMN())))</formula>
    </cfRule>
  </conditionalFormatting>
  <conditionalFormatting sqref="U46:AA47">
    <cfRule type="expression" dxfId="134" priority="79">
      <formula>INDIRECT(ADDRESS(ROW(),COLUMN()))=TRUNC(INDIRECT(ADDRESS(ROW(),COLUMN())))</formula>
    </cfRule>
  </conditionalFormatting>
  <conditionalFormatting sqref="AB46:AH47">
    <cfRule type="expression" dxfId="133" priority="77">
      <formula>INDIRECT(ADDRESS(ROW(),COLUMN()))=TRUNC(INDIRECT(ADDRESS(ROW(),COLUMN())))</formula>
    </cfRule>
  </conditionalFormatting>
  <conditionalFormatting sqref="AI46:AO47">
    <cfRule type="expression" dxfId="132" priority="75">
      <formula>INDIRECT(ADDRESS(ROW(),COLUMN()))=TRUNC(INDIRECT(ADDRESS(ROW(),COLUMN())))</formula>
    </cfRule>
  </conditionalFormatting>
  <conditionalFormatting sqref="AP46:AV47">
    <cfRule type="expression" dxfId="131" priority="73">
      <formula>INDIRECT(ADDRESS(ROW(),COLUMN()))=TRUNC(INDIRECT(ADDRESS(ROW(),COLUMN())))</formula>
    </cfRule>
  </conditionalFormatting>
  <conditionalFormatting sqref="AW46:AY47">
    <cfRule type="expression" dxfId="130" priority="71">
      <formula>INDIRECT(ADDRESS(ROW(),COLUMN()))=TRUNC(INDIRECT(ADDRESS(ROW(),COLUMN())))</formula>
    </cfRule>
  </conditionalFormatting>
  <conditionalFormatting sqref="U49:AA50">
    <cfRule type="expression" dxfId="129" priority="69">
      <formula>INDIRECT(ADDRESS(ROW(),COLUMN()))=TRUNC(INDIRECT(ADDRESS(ROW(),COLUMN())))</formula>
    </cfRule>
  </conditionalFormatting>
  <conditionalFormatting sqref="AB49:AH50">
    <cfRule type="expression" dxfId="128" priority="67">
      <formula>INDIRECT(ADDRESS(ROW(),COLUMN()))=TRUNC(INDIRECT(ADDRESS(ROW(),COLUMN())))</formula>
    </cfRule>
  </conditionalFormatting>
  <conditionalFormatting sqref="AI49:AO50">
    <cfRule type="expression" dxfId="127" priority="65">
      <formula>INDIRECT(ADDRESS(ROW(),COLUMN()))=TRUNC(INDIRECT(ADDRESS(ROW(),COLUMN())))</formula>
    </cfRule>
  </conditionalFormatting>
  <conditionalFormatting sqref="AP49:AV50">
    <cfRule type="expression" dxfId="126" priority="63">
      <formula>INDIRECT(ADDRESS(ROW(),COLUMN()))=TRUNC(INDIRECT(ADDRESS(ROW(),COLUMN())))</formula>
    </cfRule>
  </conditionalFormatting>
  <conditionalFormatting sqref="AW49:AY50">
    <cfRule type="expression" dxfId="125" priority="61">
      <formula>INDIRECT(ADDRESS(ROW(),COLUMN()))=TRUNC(INDIRECT(ADDRESS(ROW(),COLUMN())))</formula>
    </cfRule>
  </conditionalFormatting>
  <conditionalFormatting sqref="U52:AA53">
    <cfRule type="expression" dxfId="124" priority="59">
      <formula>INDIRECT(ADDRESS(ROW(),COLUMN()))=TRUNC(INDIRECT(ADDRESS(ROW(),COLUMN())))</formula>
    </cfRule>
  </conditionalFormatting>
  <conditionalFormatting sqref="AB52:AH53">
    <cfRule type="expression" dxfId="123" priority="57">
      <formula>INDIRECT(ADDRESS(ROW(),COLUMN()))=TRUNC(INDIRECT(ADDRESS(ROW(),COLUMN())))</formula>
    </cfRule>
  </conditionalFormatting>
  <conditionalFormatting sqref="AI52:AO53">
    <cfRule type="expression" dxfId="122" priority="55">
      <formula>INDIRECT(ADDRESS(ROW(),COLUMN()))=TRUNC(INDIRECT(ADDRESS(ROW(),COLUMN())))</formula>
    </cfRule>
  </conditionalFormatting>
  <conditionalFormatting sqref="AP52:AV53">
    <cfRule type="expression" dxfId="121" priority="53">
      <formula>INDIRECT(ADDRESS(ROW(),COLUMN()))=TRUNC(INDIRECT(ADDRESS(ROW(),COLUMN())))</formula>
    </cfRule>
  </conditionalFormatting>
  <conditionalFormatting sqref="AW52:AY53">
    <cfRule type="expression" dxfId="120" priority="51">
      <formula>INDIRECT(ADDRESS(ROW(),COLUMN()))=TRUNC(INDIRECT(ADDRESS(ROW(),COLUMN())))</formula>
    </cfRule>
  </conditionalFormatting>
  <conditionalFormatting sqref="U55:AA56">
    <cfRule type="expression" dxfId="119" priority="49">
      <formula>INDIRECT(ADDRESS(ROW(),COLUMN()))=TRUNC(INDIRECT(ADDRESS(ROW(),COLUMN())))</formula>
    </cfRule>
  </conditionalFormatting>
  <conditionalFormatting sqref="AB55:AH56">
    <cfRule type="expression" dxfId="118" priority="47">
      <formula>INDIRECT(ADDRESS(ROW(),COLUMN()))=TRUNC(INDIRECT(ADDRESS(ROW(),COLUMN())))</formula>
    </cfRule>
  </conditionalFormatting>
  <conditionalFormatting sqref="AI55:AO56">
    <cfRule type="expression" dxfId="117" priority="45">
      <formula>INDIRECT(ADDRESS(ROW(),COLUMN()))=TRUNC(INDIRECT(ADDRESS(ROW(),COLUMN())))</formula>
    </cfRule>
  </conditionalFormatting>
  <conditionalFormatting sqref="AP55:AV56">
    <cfRule type="expression" dxfId="116" priority="43">
      <formula>INDIRECT(ADDRESS(ROW(),COLUMN()))=TRUNC(INDIRECT(ADDRESS(ROW(),COLUMN())))</formula>
    </cfRule>
  </conditionalFormatting>
  <conditionalFormatting sqref="AW55:AY56">
    <cfRule type="expression" dxfId="115" priority="41">
      <formula>INDIRECT(ADDRESS(ROW(),COLUMN()))=TRUNC(INDIRECT(ADDRESS(ROW(),COLUMN())))</formula>
    </cfRule>
  </conditionalFormatting>
  <conditionalFormatting sqref="U58:AA59">
    <cfRule type="expression" dxfId="114" priority="39">
      <formula>INDIRECT(ADDRESS(ROW(),COLUMN()))=TRUNC(INDIRECT(ADDRESS(ROW(),COLUMN())))</formula>
    </cfRule>
  </conditionalFormatting>
  <conditionalFormatting sqref="AB58:AH59">
    <cfRule type="expression" dxfId="113" priority="37">
      <formula>INDIRECT(ADDRESS(ROW(),COLUMN()))=TRUNC(INDIRECT(ADDRESS(ROW(),COLUMN())))</formula>
    </cfRule>
  </conditionalFormatting>
  <conditionalFormatting sqref="AI58:AO59">
    <cfRule type="expression" dxfId="112" priority="35">
      <formula>INDIRECT(ADDRESS(ROW(),COLUMN()))=TRUNC(INDIRECT(ADDRESS(ROW(),COLUMN())))</formula>
    </cfRule>
  </conditionalFormatting>
  <conditionalFormatting sqref="AP58:AV59">
    <cfRule type="expression" dxfId="111" priority="33">
      <formula>INDIRECT(ADDRESS(ROW(),COLUMN()))=TRUNC(INDIRECT(ADDRESS(ROW(),COLUMN())))</formula>
    </cfRule>
  </conditionalFormatting>
  <conditionalFormatting sqref="AW58:AY59">
    <cfRule type="expression" dxfId="110" priority="31">
      <formula>INDIRECT(ADDRESS(ROW(),COLUMN()))=TRUNC(INDIRECT(ADDRESS(ROW(),COLUMN())))</formula>
    </cfRule>
  </conditionalFormatting>
  <conditionalFormatting sqref="U61:AA62">
    <cfRule type="expression" dxfId="109" priority="29">
      <formula>INDIRECT(ADDRESS(ROW(),COLUMN()))=TRUNC(INDIRECT(ADDRESS(ROW(),COLUMN())))</formula>
    </cfRule>
  </conditionalFormatting>
  <conditionalFormatting sqref="AB61:AH62">
    <cfRule type="expression" dxfId="108" priority="27">
      <formula>INDIRECT(ADDRESS(ROW(),COLUMN()))=TRUNC(INDIRECT(ADDRESS(ROW(),COLUMN())))</formula>
    </cfRule>
  </conditionalFormatting>
  <conditionalFormatting sqref="AI61:AO62">
    <cfRule type="expression" dxfId="107" priority="25">
      <formula>INDIRECT(ADDRESS(ROW(),COLUMN()))=TRUNC(INDIRECT(ADDRESS(ROW(),COLUMN())))</formula>
    </cfRule>
  </conditionalFormatting>
  <conditionalFormatting sqref="AP61:AV62">
    <cfRule type="expression" dxfId="106" priority="23">
      <formula>INDIRECT(ADDRESS(ROW(),COLUMN()))=TRUNC(INDIRECT(ADDRESS(ROW(),COLUMN())))</formula>
    </cfRule>
  </conditionalFormatting>
  <conditionalFormatting sqref="AW61:AY62">
    <cfRule type="expression" dxfId="105" priority="21">
      <formula>INDIRECT(ADDRESS(ROW(),COLUMN()))=TRUNC(INDIRECT(ADDRESS(ROW(),COLUMN())))</formula>
    </cfRule>
  </conditionalFormatting>
  <conditionalFormatting sqref="U65:AA65 U23:AY23 U26:AY26 U29:AY29 U32:AY32 U35:AY35 U38:AY38 U41:AY41 U44:AY44 U47:AY47 U50:AY50 U53:AY53 U56:AY56 U59:AY59 U62:AY62">
    <cfRule type="expression" dxfId="104" priority="10">
      <formula>OR(U$66=$B22,U$67=$B22)</formula>
    </cfRule>
  </conditionalFormatting>
  <conditionalFormatting sqref="U64:AA65">
    <cfRule type="expression" dxfId="103" priority="9">
      <formula>INDIRECT(ADDRESS(ROW(),COLUMN()))=TRUNC(INDIRECT(ADDRESS(ROW(),COLUMN())))</formula>
    </cfRule>
  </conditionalFormatting>
  <conditionalFormatting sqref="AB65:AH65">
    <cfRule type="expression" dxfId="102" priority="8">
      <formula>OR(AB$66=$B64,AB$67=$B64)</formula>
    </cfRule>
  </conditionalFormatting>
  <conditionalFormatting sqref="AB64:AH65">
    <cfRule type="expression" dxfId="101" priority="7">
      <formula>INDIRECT(ADDRESS(ROW(),COLUMN()))=TRUNC(INDIRECT(ADDRESS(ROW(),COLUMN())))</formula>
    </cfRule>
  </conditionalFormatting>
  <conditionalFormatting sqref="AI65:AO65">
    <cfRule type="expression" dxfId="100" priority="6">
      <formula>OR(AI$66=$B64,AI$67=$B64)</formula>
    </cfRule>
  </conditionalFormatting>
  <conditionalFormatting sqref="AI64:AO65">
    <cfRule type="expression" dxfId="99" priority="5">
      <formula>INDIRECT(ADDRESS(ROW(),COLUMN()))=TRUNC(INDIRECT(ADDRESS(ROW(),COLUMN())))</formula>
    </cfRule>
  </conditionalFormatting>
  <conditionalFormatting sqref="AP65:AV65">
    <cfRule type="expression" dxfId="98" priority="4">
      <formula>OR(AP$66=$B64,AP$67=$B64)</formula>
    </cfRule>
  </conditionalFormatting>
  <conditionalFormatting sqref="AP64:AV65">
    <cfRule type="expression" dxfId="97" priority="3">
      <formula>INDIRECT(ADDRESS(ROW(),COLUMN()))=TRUNC(INDIRECT(ADDRESS(ROW(),COLUMN())))</formula>
    </cfRule>
  </conditionalFormatting>
  <conditionalFormatting sqref="AW65:AY65">
    <cfRule type="expression" dxfId="96" priority="2">
      <formula>OR(AW$66=$B64,AW$67=$B64)</formula>
    </cfRule>
  </conditionalFormatting>
  <conditionalFormatting sqref="AW64:AY65">
    <cfRule type="expression" dxfId="95"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U21:AY21 U24:AY24 U27:AY27 U30:AY30 U33:AY33 U36:AY36 U39:AY39 U42:AY42 U45:AY45 U48:AY48 U51:AY51 U54:AY54 U57:AY57 U60:AY60 U63:AY63">
      <formula1>シフト記号表</formula1>
    </dataValidation>
    <dataValidation allowBlank="1" showDropDown="0" showInputMessage="1" showErrorMessage="1" error="入力可能範囲　32～40" sqref="BC10"/>
    <dataValidation type="list" allowBlank="1" showDropDown="0" showInputMessage="1" showErrorMessage="0" sqref="C21:E65">
      <formula1>職種</formula1>
    </dataValidation>
    <dataValidation type="list" allowBlank="1" showDropDown="0" showInputMessage="1" showErrorMessage="0" sqref="H21:H65">
      <formula1>"A, B, C, D"</formula1>
    </dataValidation>
    <dataValidation type="list" errorStyle="warning" allowBlank="1" showDropDown="0" showInputMessage="1" showErrorMessage="0" error="リストにない場合のみ、入力してください。" sqref="I21:L65">
      <formula1>INDIRECT(C21)</formula1>
    </dataValidation>
  </dataValidations>
  <printOptions horizontalCentered="1"/>
  <pageMargins left="0.15748031496062992" right="0.15748031496062992" top="0.78740157480314965" bottom="0.15748031496062992" header="0.15748031496062992" footer="0.15748031496062992"/>
  <pageSetup paperSize="9" scale="40" fitToWidth="1" fitToHeight="0" orientation="landscape" usePrinterDefaults="1" r:id="rId1"/>
  <rowBreaks count="1" manualBreakCount="1">
    <brk id="72"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BM132"/>
  <sheetViews>
    <sheetView showGridLines="0" tabSelected="1" view="pageBreakPreview" zoomScale="55" zoomScaleNormal="55" zoomScaleSheetLayoutView="55" workbookViewId="0">
      <pane xSplit="2" ySplit="20" topLeftCell="C21" activePane="bottomRight" state="frozen"/>
      <selection pane="topRight"/>
      <selection pane="bottomLeft"/>
      <selection pane="bottomRight" activeCell="AP31" sqref="AP31"/>
    </sheetView>
  </sheetViews>
  <sheetFormatPr defaultColWidth="4.5" defaultRowHeight="14.25"/>
  <cols>
    <col min="1" max="1" width="0.875" style="110" customWidth="1"/>
    <col min="2" max="5" width="5.75" style="110" customWidth="1"/>
    <col min="6" max="7" width="5.75" style="110" hidden="1" customWidth="1"/>
    <col min="8" max="60" width="5.75" style="110" customWidth="1"/>
    <col min="61" max="61" width="1.125" style="110" customWidth="1"/>
    <col min="62" max="16384" width="4.5" style="110"/>
  </cols>
  <sheetData>
    <row r="1" spans="2:65" s="111" customFormat="1" ht="20.25" customHeight="1">
      <c r="C1" s="114" t="s">
        <v>215</v>
      </c>
      <c r="D1" s="114"/>
      <c r="E1" s="114"/>
      <c r="F1" s="114"/>
      <c r="G1" s="114"/>
      <c r="H1" s="114"/>
      <c r="K1" s="174" t="s">
        <v>2</v>
      </c>
      <c r="N1" s="114"/>
      <c r="O1" s="114"/>
      <c r="P1" s="114"/>
      <c r="Q1" s="114"/>
      <c r="R1" s="114"/>
      <c r="S1" s="114"/>
      <c r="T1" s="114"/>
      <c r="U1" s="114"/>
      <c r="AQ1" s="201" t="s">
        <v>22</v>
      </c>
      <c r="AR1" s="327" t="s">
        <v>181</v>
      </c>
      <c r="AS1" s="328"/>
      <c r="AT1" s="328"/>
      <c r="AU1" s="328"/>
      <c r="AV1" s="328"/>
      <c r="AW1" s="328"/>
      <c r="AX1" s="328"/>
      <c r="AY1" s="328"/>
      <c r="AZ1" s="328"/>
      <c r="BA1" s="328"/>
      <c r="BB1" s="328"/>
      <c r="BC1" s="328"/>
      <c r="BD1" s="328"/>
      <c r="BE1" s="328"/>
      <c r="BF1" s="328"/>
      <c r="BG1" s="328"/>
      <c r="BH1" s="201" t="s">
        <v>10</v>
      </c>
    </row>
    <row r="2" spans="2:65" s="112" customFormat="1" ht="20.25" customHeight="1">
      <c r="H2" s="174"/>
      <c r="K2" s="174"/>
      <c r="L2" s="174"/>
      <c r="N2" s="201"/>
      <c r="O2" s="201"/>
      <c r="P2" s="201"/>
      <c r="Q2" s="201"/>
      <c r="R2" s="201"/>
      <c r="S2" s="201"/>
      <c r="T2" s="201"/>
      <c r="U2" s="201"/>
      <c r="Z2" s="201" t="s">
        <v>42</v>
      </c>
      <c r="AA2" s="294"/>
      <c r="AB2" s="294"/>
      <c r="AC2" s="201" t="s">
        <v>38</v>
      </c>
      <c r="AD2" s="296" t="str">
        <f>IF(AA2=0,"",YEAR(DATE(2018+AA2,1,1)))</f>
        <v/>
      </c>
      <c r="AE2" s="296"/>
      <c r="AF2" s="112" t="s">
        <v>33</v>
      </c>
      <c r="AG2" s="112" t="s">
        <v>8</v>
      </c>
      <c r="AH2" s="294"/>
      <c r="AI2" s="294"/>
      <c r="AJ2" s="112" t="s">
        <v>49</v>
      </c>
      <c r="AQ2" s="201" t="s">
        <v>53</v>
      </c>
      <c r="AR2" s="294"/>
      <c r="AS2" s="294"/>
      <c r="AT2" s="294"/>
      <c r="AU2" s="294"/>
      <c r="AV2" s="294"/>
      <c r="AW2" s="294"/>
      <c r="AX2" s="294"/>
      <c r="AY2" s="294"/>
      <c r="AZ2" s="294"/>
      <c r="BA2" s="294"/>
      <c r="BB2" s="294"/>
      <c r="BC2" s="294"/>
      <c r="BD2" s="294"/>
      <c r="BE2" s="294"/>
      <c r="BF2" s="294"/>
      <c r="BG2" s="294"/>
      <c r="BH2" s="201" t="s">
        <v>10</v>
      </c>
      <c r="BI2" s="201"/>
      <c r="BJ2" s="201"/>
      <c r="BK2" s="201"/>
    </row>
    <row r="3" spans="2:65" s="112" customFormat="1" ht="20.25" customHeight="1">
      <c r="H3" s="174"/>
      <c r="K3" s="174"/>
      <c r="M3" s="201"/>
      <c r="N3" s="201"/>
      <c r="O3" s="201"/>
      <c r="P3" s="201"/>
      <c r="Q3" s="201"/>
      <c r="R3" s="201"/>
      <c r="S3" s="201"/>
      <c r="AA3" s="295"/>
      <c r="AB3" s="295"/>
      <c r="AC3" s="295"/>
      <c r="AD3" s="319"/>
      <c r="AE3" s="295"/>
      <c r="BB3" s="365" t="s">
        <v>43</v>
      </c>
      <c r="BC3" s="378"/>
      <c r="BD3" s="384"/>
      <c r="BE3" s="384"/>
      <c r="BF3" s="398"/>
      <c r="BG3" s="201"/>
      <c r="BH3" s="201"/>
    </row>
    <row r="4" spans="2:65" s="112" customFormat="1" ht="20.25" customHeight="1">
      <c r="H4" s="174"/>
      <c r="K4" s="174"/>
      <c r="M4" s="201"/>
      <c r="N4" s="201"/>
      <c r="O4" s="201"/>
      <c r="P4" s="201"/>
      <c r="Q4" s="201"/>
      <c r="R4" s="201"/>
      <c r="S4" s="201"/>
      <c r="AA4" s="295"/>
      <c r="AB4" s="295"/>
      <c r="AC4" s="295"/>
      <c r="AD4" s="319"/>
      <c r="AE4" s="295"/>
      <c r="BB4" s="365" t="s">
        <v>46</v>
      </c>
      <c r="BC4" s="378"/>
      <c r="BD4" s="384"/>
      <c r="BE4" s="384"/>
      <c r="BF4" s="398"/>
      <c r="BG4" s="201"/>
    </row>
    <row r="5" spans="2:65" s="112" customFormat="1" ht="5.0999999999999996" customHeight="1">
      <c r="H5" s="174"/>
      <c r="K5" s="174"/>
      <c r="M5" s="201"/>
      <c r="N5" s="201"/>
      <c r="O5" s="201"/>
      <c r="P5" s="201"/>
      <c r="Q5" s="201"/>
      <c r="R5" s="201"/>
      <c r="S5" s="201"/>
      <c r="AA5" s="296"/>
      <c r="AB5" s="296"/>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250"/>
      <c r="BG5" s="250"/>
    </row>
    <row r="6" spans="2:65" s="112" customFormat="1" ht="21" customHeight="1">
      <c r="B6" s="114"/>
      <c r="C6" s="111"/>
      <c r="D6" s="111"/>
      <c r="E6" s="111"/>
      <c r="F6" s="111"/>
      <c r="G6" s="111"/>
      <c r="H6" s="111"/>
      <c r="I6" s="175"/>
      <c r="J6" s="175"/>
      <c r="K6" s="175"/>
      <c r="L6" s="132"/>
      <c r="M6" s="175"/>
      <c r="N6" s="175"/>
      <c r="O6" s="175"/>
      <c r="AH6" s="111"/>
      <c r="AI6" s="111"/>
      <c r="AJ6" s="111"/>
      <c r="AK6" s="111"/>
      <c r="AL6" s="111"/>
      <c r="AM6" s="111" t="s">
        <v>174</v>
      </c>
      <c r="AN6" s="111"/>
      <c r="AO6" s="111"/>
      <c r="AP6" s="111"/>
      <c r="AQ6" s="111"/>
      <c r="AR6" s="111"/>
      <c r="AS6" s="111"/>
      <c r="AU6" s="330"/>
      <c r="AV6" s="330"/>
      <c r="AW6" s="331"/>
      <c r="AX6" s="111"/>
      <c r="AY6" s="333">
        <v>40</v>
      </c>
      <c r="AZ6" s="338"/>
      <c r="BA6" s="331" t="s">
        <v>45</v>
      </c>
      <c r="BB6" s="111"/>
      <c r="BC6" s="333">
        <v>160</v>
      </c>
      <c r="BD6" s="338"/>
      <c r="BE6" s="331" t="s">
        <v>50</v>
      </c>
      <c r="BF6" s="111"/>
      <c r="BG6" s="250"/>
    </row>
    <row r="7" spans="2:65" s="112" customFormat="1" ht="5.0999999999999996" customHeight="1">
      <c r="B7" s="114"/>
      <c r="C7" s="131"/>
      <c r="D7" s="131"/>
      <c r="E7" s="131"/>
      <c r="F7" s="131"/>
      <c r="G7" s="131"/>
      <c r="H7" s="175"/>
      <c r="I7" s="175"/>
      <c r="J7" s="175"/>
      <c r="K7" s="175"/>
      <c r="L7" s="175"/>
      <c r="M7" s="175"/>
      <c r="N7" s="175"/>
      <c r="O7" s="175"/>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250"/>
      <c r="BG7" s="250"/>
    </row>
    <row r="8" spans="2:65" s="112" customFormat="1" ht="21" customHeight="1">
      <c r="B8" s="115"/>
      <c r="C8" s="132"/>
      <c r="D8" s="132"/>
      <c r="E8" s="132"/>
      <c r="F8" s="132"/>
      <c r="G8" s="132"/>
      <c r="H8" s="175"/>
      <c r="I8" s="175"/>
      <c r="J8" s="175"/>
      <c r="K8" s="175"/>
      <c r="L8" s="175"/>
      <c r="M8" s="175"/>
      <c r="N8" s="175"/>
      <c r="O8" s="175"/>
      <c r="AH8" s="320"/>
      <c r="AI8" s="320"/>
      <c r="AJ8" s="320"/>
      <c r="AK8" s="111"/>
      <c r="AL8" s="250"/>
      <c r="AM8" s="311"/>
      <c r="AN8" s="311"/>
      <c r="AO8" s="114"/>
      <c r="AP8" s="133"/>
      <c r="AQ8" s="133"/>
      <c r="AR8" s="133"/>
      <c r="AS8" s="329"/>
      <c r="AT8" s="329"/>
      <c r="AU8" s="111"/>
      <c r="AV8" s="133"/>
      <c r="AW8" s="133"/>
      <c r="AX8" s="132"/>
      <c r="AY8" s="111"/>
      <c r="AZ8" s="111" t="s">
        <v>51</v>
      </c>
      <c r="BA8" s="111"/>
      <c r="BB8" s="111"/>
      <c r="BC8" s="379" t="e">
        <f>DAY(EOMONTH(DATE(AD2,AH2,1),0))</f>
        <v>#VALUE!</v>
      </c>
      <c r="BD8" s="385"/>
      <c r="BE8" s="111" t="s">
        <v>28</v>
      </c>
      <c r="BF8" s="111"/>
      <c r="BG8" s="111"/>
      <c r="BK8" s="201"/>
      <c r="BL8" s="201"/>
      <c r="BM8" s="201"/>
    </row>
    <row r="9" spans="2:65" s="112" customFormat="1" ht="5.0999999999999996" customHeight="1">
      <c r="B9" s="115"/>
      <c r="C9" s="133"/>
      <c r="D9" s="133"/>
      <c r="E9" s="133"/>
      <c r="F9" s="133"/>
      <c r="G9" s="133"/>
      <c r="H9" s="133"/>
      <c r="I9" s="133"/>
      <c r="J9" s="133"/>
      <c r="K9" s="133"/>
      <c r="L9" s="133"/>
      <c r="M9" s="133"/>
      <c r="N9" s="133"/>
      <c r="O9" s="133"/>
      <c r="AH9" s="131"/>
      <c r="AI9" s="111"/>
      <c r="AJ9" s="111"/>
      <c r="AK9" s="320"/>
      <c r="AL9" s="111"/>
      <c r="AM9" s="111"/>
      <c r="AN9" s="111"/>
      <c r="AO9" s="111"/>
      <c r="AP9" s="111"/>
      <c r="AQ9" s="111"/>
      <c r="AR9" s="131"/>
      <c r="AS9" s="131"/>
      <c r="AT9" s="131"/>
      <c r="AU9" s="111"/>
      <c r="AV9" s="111"/>
      <c r="AW9" s="111"/>
      <c r="AX9" s="111"/>
      <c r="AY9" s="111"/>
      <c r="AZ9" s="111"/>
      <c r="BA9" s="111"/>
      <c r="BB9" s="111"/>
      <c r="BC9" s="111"/>
      <c r="BD9" s="111"/>
      <c r="BE9" s="111"/>
      <c r="BF9" s="111"/>
      <c r="BG9" s="111"/>
      <c r="BK9" s="201"/>
      <c r="BL9" s="201"/>
      <c r="BM9" s="201"/>
    </row>
    <row r="10" spans="2:65" s="112" customFormat="1" ht="21" customHeight="1">
      <c r="B10" s="115"/>
      <c r="C10" s="133"/>
      <c r="D10" s="133"/>
      <c r="E10" s="133"/>
      <c r="F10" s="133"/>
      <c r="G10" s="133"/>
      <c r="H10" s="133"/>
      <c r="I10" s="133"/>
      <c r="J10" s="133"/>
      <c r="K10" s="133"/>
      <c r="L10" s="133"/>
      <c r="M10" s="133"/>
      <c r="N10" s="133"/>
      <c r="O10" s="133"/>
      <c r="AH10" s="131"/>
      <c r="AI10" s="111"/>
      <c r="AJ10" s="111"/>
      <c r="AK10" s="320"/>
      <c r="AL10" s="111"/>
      <c r="AM10" s="111"/>
      <c r="AN10" s="111"/>
      <c r="AO10" s="111"/>
      <c r="AP10" s="111"/>
      <c r="AQ10" s="111" t="s">
        <v>89</v>
      </c>
      <c r="AR10" s="111"/>
      <c r="AS10" s="111"/>
      <c r="AT10" s="111"/>
      <c r="AU10" s="111"/>
      <c r="AV10" s="131"/>
      <c r="AW10" s="131"/>
      <c r="AX10" s="131"/>
      <c r="AY10" s="111"/>
      <c r="AZ10" s="111"/>
      <c r="BA10" s="250" t="s">
        <v>192</v>
      </c>
      <c r="BB10" s="111"/>
      <c r="BC10" s="333"/>
      <c r="BD10" s="338"/>
      <c r="BE10" s="331" t="s">
        <v>193</v>
      </c>
      <c r="BF10" s="111"/>
      <c r="BG10" s="111"/>
      <c r="BK10" s="201"/>
      <c r="BL10" s="201"/>
      <c r="BM10" s="201"/>
    </row>
    <row r="11" spans="2:65" s="112" customFormat="1" ht="5.0999999999999996" customHeight="1">
      <c r="B11" s="115"/>
      <c r="C11" s="133"/>
      <c r="D11" s="133"/>
      <c r="E11" s="133"/>
      <c r="F11" s="133"/>
      <c r="G11" s="133"/>
      <c r="H11" s="133"/>
      <c r="I11" s="133"/>
      <c r="J11" s="133"/>
      <c r="K11" s="133"/>
      <c r="L11" s="133"/>
      <c r="M11" s="133"/>
      <c r="N11" s="133"/>
      <c r="O11" s="133"/>
      <c r="AH11" s="131"/>
      <c r="AI11" s="111"/>
      <c r="AJ11" s="111"/>
      <c r="AK11" s="320"/>
      <c r="AL11" s="111"/>
      <c r="AM11" s="111"/>
      <c r="AN11" s="111"/>
      <c r="AO11" s="111"/>
      <c r="AP11" s="111"/>
      <c r="AQ11" s="111"/>
      <c r="AR11" s="131"/>
      <c r="AS11" s="131"/>
      <c r="AT11" s="131"/>
      <c r="AU11" s="111"/>
      <c r="AV11" s="111"/>
      <c r="AW11" s="111"/>
      <c r="AX11" s="111"/>
      <c r="AY11" s="111"/>
      <c r="AZ11" s="111"/>
      <c r="BA11" s="111"/>
      <c r="BB11" s="111"/>
      <c r="BC11" s="111"/>
      <c r="BD11" s="111"/>
      <c r="BE11" s="111"/>
      <c r="BF11" s="111"/>
      <c r="BG11" s="111"/>
      <c r="BK11" s="201"/>
      <c r="BL11" s="201"/>
      <c r="BM11" s="201"/>
    </row>
    <row r="12" spans="2:65" s="112" customFormat="1" ht="21" customHeight="1">
      <c r="R12" s="175"/>
      <c r="S12" s="175"/>
      <c r="T12" s="250"/>
      <c r="U12" s="267"/>
      <c r="V12" s="267"/>
      <c r="W12" s="114"/>
      <c r="AA12" s="131"/>
      <c r="AB12" s="311"/>
      <c r="AC12" s="114"/>
      <c r="AD12" s="131"/>
      <c r="AE12" s="131"/>
      <c r="AF12" s="131"/>
      <c r="AH12" s="320"/>
      <c r="AI12" s="111" t="s">
        <v>191</v>
      </c>
      <c r="AJ12" s="320"/>
      <c r="AK12" s="111"/>
      <c r="AL12" s="250"/>
      <c r="AM12" s="311"/>
      <c r="AN12" s="111"/>
      <c r="AO12" s="111"/>
      <c r="AP12" s="111"/>
      <c r="AQ12" s="111"/>
      <c r="AR12" s="111"/>
      <c r="AS12" s="114" t="s">
        <v>194</v>
      </c>
      <c r="AT12" s="111"/>
      <c r="AU12" s="111"/>
      <c r="AV12" s="111"/>
      <c r="AW12" s="111"/>
      <c r="AX12" s="111"/>
      <c r="AY12" s="111"/>
      <c r="AZ12" s="111"/>
      <c r="BA12" s="111"/>
      <c r="BB12" s="111"/>
      <c r="BC12" s="131"/>
      <c r="BD12" s="320"/>
      <c r="BE12" s="111"/>
      <c r="BF12" s="111"/>
      <c r="BG12" s="131"/>
      <c r="BH12" s="111"/>
      <c r="BK12" s="201"/>
      <c r="BL12" s="201"/>
      <c r="BM12" s="201"/>
    </row>
    <row r="13" spans="2:65" s="112" customFormat="1" ht="21" customHeight="1">
      <c r="R13" s="111"/>
      <c r="S13" s="111"/>
      <c r="T13" s="111"/>
      <c r="U13" s="111"/>
      <c r="V13" s="111"/>
      <c r="AA13" s="111"/>
      <c r="AB13" s="111"/>
      <c r="AC13" s="111"/>
      <c r="AD13" s="111"/>
      <c r="AE13" s="111"/>
      <c r="AF13" s="111"/>
      <c r="AH13" s="131"/>
      <c r="AI13" s="320"/>
      <c r="AJ13" s="111"/>
      <c r="AK13" s="320"/>
      <c r="AL13" s="111"/>
      <c r="AM13" s="322"/>
      <c r="AN13" s="322"/>
      <c r="AO13" s="111" t="s">
        <v>186</v>
      </c>
      <c r="AP13" s="114"/>
      <c r="AQ13" s="131"/>
      <c r="AR13" s="131"/>
      <c r="AS13" s="114" t="s">
        <v>114</v>
      </c>
      <c r="AT13" s="111"/>
      <c r="AU13" s="111"/>
      <c r="AV13" s="111"/>
      <c r="AW13" s="111"/>
      <c r="AX13" s="111"/>
      <c r="AY13" s="111"/>
      <c r="AZ13" s="111"/>
      <c r="BA13" s="111"/>
      <c r="BB13" s="366"/>
      <c r="BC13" s="380"/>
      <c r="BD13" s="386"/>
      <c r="BE13" s="132" t="s">
        <v>14</v>
      </c>
      <c r="BF13" s="366"/>
      <c r="BG13" s="380"/>
      <c r="BH13" s="386"/>
      <c r="BK13" s="201"/>
      <c r="BL13" s="201"/>
      <c r="BM13" s="201"/>
    </row>
    <row r="14" spans="2:65" s="112" customFormat="1" ht="21" customHeight="1">
      <c r="R14" s="110"/>
      <c r="S14" s="110"/>
      <c r="T14" s="110"/>
      <c r="V14" s="111"/>
      <c r="W14" s="110"/>
      <c r="AA14" s="132"/>
      <c r="AB14" s="110"/>
      <c r="AC14" s="110"/>
      <c r="AD14" s="132"/>
      <c r="AE14" s="131"/>
      <c r="AF14" s="131"/>
      <c r="AG14" s="296"/>
      <c r="AH14" s="114"/>
      <c r="AI14" s="320"/>
      <c r="AJ14" s="111"/>
      <c r="AK14" s="320"/>
      <c r="AL14" s="111"/>
      <c r="AM14" s="322"/>
      <c r="AN14" s="322"/>
      <c r="AO14" s="323" t="s">
        <v>187</v>
      </c>
      <c r="AP14" s="324"/>
      <c r="AQ14" s="324"/>
      <c r="AR14" s="175"/>
      <c r="AS14" s="114" t="s">
        <v>115</v>
      </c>
      <c r="AT14" s="111"/>
      <c r="AU14" s="111"/>
      <c r="AV14" s="111"/>
      <c r="AW14" s="111"/>
      <c r="AX14" s="111"/>
      <c r="AY14" s="111"/>
      <c r="AZ14" s="111"/>
      <c r="BA14" s="111"/>
      <c r="BB14" s="366"/>
      <c r="BC14" s="380"/>
      <c r="BD14" s="386"/>
      <c r="BE14" s="132" t="s">
        <v>14</v>
      </c>
      <c r="BF14" s="366"/>
      <c r="BG14" s="380"/>
      <c r="BH14" s="386"/>
      <c r="BK14" s="201"/>
      <c r="BL14" s="201"/>
      <c r="BM14" s="201"/>
    </row>
    <row r="15" spans="2:65" ht="12" customHeight="1">
      <c r="C15" s="134"/>
      <c r="D15" s="134"/>
      <c r="E15" s="134"/>
      <c r="F15" s="134"/>
      <c r="G15" s="134"/>
      <c r="H15" s="134"/>
      <c r="AA15" s="134"/>
      <c r="AR15" s="134"/>
      <c r="BI15" s="411"/>
      <c r="BJ15" s="411"/>
      <c r="BK15" s="411"/>
    </row>
    <row r="16" spans="2:65" ht="21.6" customHeight="1">
      <c r="B16" s="116" t="s">
        <v>40</v>
      </c>
      <c r="C16" s="135" t="s">
        <v>110</v>
      </c>
      <c r="D16" s="148"/>
      <c r="E16" s="158"/>
      <c r="F16" s="158"/>
      <c r="G16" s="166"/>
      <c r="H16" s="176" t="s">
        <v>217</v>
      </c>
      <c r="I16" s="185" t="s">
        <v>195</v>
      </c>
      <c r="J16" s="148"/>
      <c r="K16" s="148"/>
      <c r="L16" s="158"/>
      <c r="M16" s="185" t="s">
        <v>196</v>
      </c>
      <c r="N16" s="148"/>
      <c r="O16" s="158"/>
      <c r="P16" s="185" t="s">
        <v>116</v>
      </c>
      <c r="Q16" s="148"/>
      <c r="R16" s="148"/>
      <c r="S16" s="148"/>
      <c r="T16" s="251"/>
      <c r="U16" s="268"/>
      <c r="V16" s="282"/>
      <c r="W16" s="282"/>
      <c r="X16" s="282"/>
      <c r="Y16" s="282"/>
      <c r="Z16" s="282"/>
      <c r="AA16" s="282"/>
      <c r="AB16" s="282"/>
      <c r="AC16" s="282"/>
      <c r="AD16" s="282"/>
      <c r="AE16" s="282"/>
      <c r="AF16" s="282"/>
      <c r="AG16" s="282"/>
      <c r="AH16" s="282"/>
      <c r="AI16" s="321" t="s">
        <v>197</v>
      </c>
      <c r="AJ16" s="282"/>
      <c r="AK16" s="282"/>
      <c r="AL16" s="282"/>
      <c r="AM16" s="282"/>
      <c r="AN16" s="282" t="s">
        <v>37</v>
      </c>
      <c r="AO16" s="282"/>
      <c r="AP16" s="325"/>
      <c r="AQ16" s="326"/>
      <c r="AR16" s="282" t="s">
        <v>10</v>
      </c>
      <c r="AS16" s="282"/>
      <c r="AT16" s="282"/>
      <c r="AU16" s="282"/>
      <c r="AV16" s="282"/>
      <c r="AW16" s="282"/>
      <c r="AX16" s="282"/>
      <c r="AY16" s="334"/>
      <c r="AZ16" s="339" t="str">
        <f>IF(BC3="計画","(12)1～4週目の勤務時間数合計","(12)1か月の勤務時間数　合計")</f>
        <v>(12)1か月の勤務時間数　合計</v>
      </c>
      <c r="BA16" s="352"/>
      <c r="BB16" s="367" t="s">
        <v>198</v>
      </c>
      <c r="BC16" s="352"/>
      <c r="BD16" s="135" t="s">
        <v>199</v>
      </c>
      <c r="BE16" s="148"/>
      <c r="BF16" s="148"/>
      <c r="BG16" s="148"/>
      <c r="BH16" s="251"/>
    </row>
    <row r="17" spans="2:60" ht="20.25" customHeight="1">
      <c r="B17" s="117"/>
      <c r="C17" s="136"/>
      <c r="D17" s="149"/>
      <c r="E17" s="159"/>
      <c r="F17" s="159"/>
      <c r="G17" s="167"/>
      <c r="H17" s="177"/>
      <c r="I17" s="186"/>
      <c r="J17" s="149"/>
      <c r="K17" s="149"/>
      <c r="L17" s="159"/>
      <c r="M17" s="186"/>
      <c r="N17" s="149"/>
      <c r="O17" s="159"/>
      <c r="P17" s="186"/>
      <c r="Q17" s="149"/>
      <c r="R17" s="149"/>
      <c r="S17" s="149"/>
      <c r="T17" s="252"/>
      <c r="U17" s="269" t="s">
        <v>15</v>
      </c>
      <c r="V17" s="269"/>
      <c r="W17" s="269"/>
      <c r="X17" s="269"/>
      <c r="Y17" s="269"/>
      <c r="Z17" s="269"/>
      <c r="AA17" s="297"/>
      <c r="AB17" s="312" t="s">
        <v>27</v>
      </c>
      <c r="AC17" s="269"/>
      <c r="AD17" s="269"/>
      <c r="AE17" s="269"/>
      <c r="AF17" s="269"/>
      <c r="AG17" s="269"/>
      <c r="AH17" s="297"/>
      <c r="AI17" s="312" t="s">
        <v>29</v>
      </c>
      <c r="AJ17" s="269"/>
      <c r="AK17" s="269"/>
      <c r="AL17" s="269"/>
      <c r="AM17" s="269"/>
      <c r="AN17" s="269"/>
      <c r="AO17" s="297"/>
      <c r="AP17" s="312" t="s">
        <v>5</v>
      </c>
      <c r="AQ17" s="269"/>
      <c r="AR17" s="269"/>
      <c r="AS17" s="269"/>
      <c r="AT17" s="269"/>
      <c r="AU17" s="269"/>
      <c r="AV17" s="297"/>
      <c r="AW17" s="312" t="s">
        <v>30</v>
      </c>
      <c r="AX17" s="269"/>
      <c r="AY17" s="269"/>
      <c r="AZ17" s="340"/>
      <c r="BA17" s="353"/>
      <c r="BB17" s="368"/>
      <c r="BC17" s="353"/>
      <c r="BD17" s="136"/>
      <c r="BE17" s="149"/>
      <c r="BF17" s="149"/>
      <c r="BG17" s="149"/>
      <c r="BH17" s="252"/>
    </row>
    <row r="18" spans="2:60" ht="20.25" customHeight="1">
      <c r="B18" s="117"/>
      <c r="C18" s="136"/>
      <c r="D18" s="149"/>
      <c r="E18" s="159"/>
      <c r="F18" s="159"/>
      <c r="G18" s="167"/>
      <c r="H18" s="177"/>
      <c r="I18" s="186"/>
      <c r="J18" s="149"/>
      <c r="K18" s="149"/>
      <c r="L18" s="159"/>
      <c r="M18" s="186"/>
      <c r="N18" s="149"/>
      <c r="O18" s="159"/>
      <c r="P18" s="186"/>
      <c r="Q18" s="149"/>
      <c r="R18" s="149"/>
      <c r="S18" s="149"/>
      <c r="T18" s="252"/>
      <c r="U18" s="270">
        <v>1</v>
      </c>
      <c r="V18" s="283">
        <v>2</v>
      </c>
      <c r="W18" s="283">
        <v>3</v>
      </c>
      <c r="X18" s="283">
        <v>4</v>
      </c>
      <c r="Y18" s="283">
        <v>5</v>
      </c>
      <c r="Z18" s="283">
        <v>6</v>
      </c>
      <c r="AA18" s="298">
        <v>7</v>
      </c>
      <c r="AB18" s="313">
        <v>8</v>
      </c>
      <c r="AC18" s="283">
        <v>9</v>
      </c>
      <c r="AD18" s="283">
        <v>10</v>
      </c>
      <c r="AE18" s="283">
        <v>11</v>
      </c>
      <c r="AF18" s="283">
        <v>12</v>
      </c>
      <c r="AG18" s="283">
        <v>13</v>
      </c>
      <c r="AH18" s="298">
        <v>14</v>
      </c>
      <c r="AI18" s="270">
        <v>15</v>
      </c>
      <c r="AJ18" s="283">
        <v>16</v>
      </c>
      <c r="AK18" s="283">
        <v>17</v>
      </c>
      <c r="AL18" s="283">
        <v>18</v>
      </c>
      <c r="AM18" s="283">
        <v>19</v>
      </c>
      <c r="AN18" s="283">
        <v>20</v>
      </c>
      <c r="AO18" s="298">
        <v>21</v>
      </c>
      <c r="AP18" s="313">
        <v>22</v>
      </c>
      <c r="AQ18" s="283">
        <v>23</v>
      </c>
      <c r="AR18" s="283">
        <v>24</v>
      </c>
      <c r="AS18" s="283">
        <v>25</v>
      </c>
      <c r="AT18" s="283">
        <v>26</v>
      </c>
      <c r="AU18" s="283">
        <v>27</v>
      </c>
      <c r="AV18" s="298">
        <v>28</v>
      </c>
      <c r="AW18" s="313" t="str">
        <f>IF($BC$3="暦月",IF(DAY(DATE($AD$2,$AH$2,29))=29,29,""),"")</f>
        <v/>
      </c>
      <c r="AX18" s="283" t="str">
        <f>IF($BC$3="暦月",IF(DAY(DATE($AD$2,$AH$2,30))=30,30,""),"")</f>
        <v/>
      </c>
      <c r="AY18" s="298" t="str">
        <f>IF($BC$3="暦月",IF(DAY(DATE($AD$2,$AH$2,31))=31,31,""),"")</f>
        <v/>
      </c>
      <c r="AZ18" s="340"/>
      <c r="BA18" s="353"/>
      <c r="BB18" s="368"/>
      <c r="BC18" s="353"/>
      <c r="BD18" s="136"/>
      <c r="BE18" s="149"/>
      <c r="BF18" s="149"/>
      <c r="BG18" s="149"/>
      <c r="BH18" s="252"/>
    </row>
    <row r="19" spans="2:60" ht="20.25" hidden="1" customHeight="1">
      <c r="B19" s="117"/>
      <c r="C19" s="136"/>
      <c r="D19" s="149"/>
      <c r="E19" s="159"/>
      <c r="F19" s="159"/>
      <c r="G19" s="167"/>
      <c r="H19" s="177"/>
      <c r="I19" s="186"/>
      <c r="J19" s="149"/>
      <c r="K19" s="149"/>
      <c r="L19" s="159"/>
      <c r="M19" s="186"/>
      <c r="N19" s="149"/>
      <c r="O19" s="159"/>
      <c r="P19" s="186"/>
      <c r="Q19" s="149"/>
      <c r="R19" s="149"/>
      <c r="S19" s="149"/>
      <c r="T19" s="252"/>
      <c r="U19" s="270" t="e">
        <f>WEEKDAY(DATE($AD$2,$AH$2,1))</f>
        <v>#VALUE!</v>
      </c>
      <c r="V19" s="283" t="e">
        <f>WEEKDAY(DATE($AD$2,$AH$2,2))</f>
        <v>#VALUE!</v>
      </c>
      <c r="W19" s="283" t="e">
        <f>WEEKDAY(DATE($AD$2,$AH$2,3))</f>
        <v>#VALUE!</v>
      </c>
      <c r="X19" s="283" t="e">
        <f>WEEKDAY(DATE($AD$2,$AH$2,4))</f>
        <v>#VALUE!</v>
      </c>
      <c r="Y19" s="283" t="e">
        <f>WEEKDAY(DATE($AD$2,$AH$2,5))</f>
        <v>#VALUE!</v>
      </c>
      <c r="Z19" s="283" t="e">
        <f>WEEKDAY(DATE($AD$2,$AH$2,6))</f>
        <v>#VALUE!</v>
      </c>
      <c r="AA19" s="298" t="e">
        <f>WEEKDAY(DATE($AD$2,$AH$2,7))</f>
        <v>#VALUE!</v>
      </c>
      <c r="AB19" s="313" t="e">
        <f>WEEKDAY(DATE($AD$2,$AH$2,8))</f>
        <v>#VALUE!</v>
      </c>
      <c r="AC19" s="283" t="e">
        <f>WEEKDAY(DATE($AD$2,$AH$2,9))</f>
        <v>#VALUE!</v>
      </c>
      <c r="AD19" s="283" t="e">
        <f>WEEKDAY(DATE($AD$2,$AH$2,10))</f>
        <v>#VALUE!</v>
      </c>
      <c r="AE19" s="283" t="e">
        <f>WEEKDAY(DATE($AD$2,$AH$2,11))</f>
        <v>#VALUE!</v>
      </c>
      <c r="AF19" s="283" t="e">
        <f>WEEKDAY(DATE($AD$2,$AH$2,12))</f>
        <v>#VALUE!</v>
      </c>
      <c r="AG19" s="283" t="e">
        <f>WEEKDAY(DATE($AD$2,$AH$2,13))</f>
        <v>#VALUE!</v>
      </c>
      <c r="AH19" s="298" t="e">
        <f>WEEKDAY(DATE($AD$2,$AH$2,14))</f>
        <v>#VALUE!</v>
      </c>
      <c r="AI19" s="313" t="e">
        <f>WEEKDAY(DATE($AD$2,$AH$2,15))</f>
        <v>#VALUE!</v>
      </c>
      <c r="AJ19" s="283" t="e">
        <f>WEEKDAY(DATE($AD$2,$AH$2,16))</f>
        <v>#VALUE!</v>
      </c>
      <c r="AK19" s="283" t="e">
        <f>WEEKDAY(DATE($AD$2,$AH$2,17))</f>
        <v>#VALUE!</v>
      </c>
      <c r="AL19" s="283" t="e">
        <f>WEEKDAY(DATE($AD$2,$AH$2,18))</f>
        <v>#VALUE!</v>
      </c>
      <c r="AM19" s="283" t="e">
        <f>WEEKDAY(DATE($AD$2,$AH$2,19))</f>
        <v>#VALUE!</v>
      </c>
      <c r="AN19" s="283" t="e">
        <f>WEEKDAY(DATE($AD$2,$AH$2,20))</f>
        <v>#VALUE!</v>
      </c>
      <c r="AO19" s="298" t="e">
        <f>WEEKDAY(DATE($AD$2,$AH$2,21))</f>
        <v>#VALUE!</v>
      </c>
      <c r="AP19" s="313" t="e">
        <f>WEEKDAY(DATE($AD$2,$AH$2,22))</f>
        <v>#VALUE!</v>
      </c>
      <c r="AQ19" s="283" t="e">
        <f>WEEKDAY(DATE($AD$2,$AH$2,23))</f>
        <v>#VALUE!</v>
      </c>
      <c r="AR19" s="283" t="e">
        <f>WEEKDAY(DATE($AD$2,$AH$2,24))</f>
        <v>#VALUE!</v>
      </c>
      <c r="AS19" s="283" t="e">
        <f>WEEKDAY(DATE($AD$2,$AH$2,25))</f>
        <v>#VALUE!</v>
      </c>
      <c r="AT19" s="283" t="e">
        <f>WEEKDAY(DATE($AD$2,$AH$2,26))</f>
        <v>#VALUE!</v>
      </c>
      <c r="AU19" s="283" t="e">
        <f>WEEKDAY(DATE($AD$2,$AH$2,27))</f>
        <v>#VALUE!</v>
      </c>
      <c r="AV19" s="298" t="e">
        <f>WEEKDAY(DATE($AD$2,$AH$2,28))</f>
        <v>#VALUE!</v>
      </c>
      <c r="AW19" s="313">
        <f>IF(AW18=29,WEEKDAY(DATE($AD$2,$AH$2,29)),0)</f>
        <v>0</v>
      </c>
      <c r="AX19" s="283">
        <f>IF(AX18=30,WEEKDAY(DATE($AD$2,$AH$2,30)),0)</f>
        <v>0</v>
      </c>
      <c r="AY19" s="298">
        <f>IF(AY18=31,WEEKDAY(DATE($AD$2,$AH$2,31)),0)</f>
        <v>0</v>
      </c>
      <c r="AZ19" s="340"/>
      <c r="BA19" s="353"/>
      <c r="BB19" s="368"/>
      <c r="BC19" s="353"/>
      <c r="BD19" s="136"/>
      <c r="BE19" s="149"/>
      <c r="BF19" s="149"/>
      <c r="BG19" s="149"/>
      <c r="BH19" s="252"/>
    </row>
    <row r="20" spans="2:60" ht="20.25" customHeight="1">
      <c r="B20" s="412"/>
      <c r="C20" s="136"/>
      <c r="D20" s="150"/>
      <c r="E20" s="159"/>
      <c r="F20" s="159"/>
      <c r="G20" s="167"/>
      <c r="H20" s="177"/>
      <c r="I20" s="421"/>
      <c r="J20" s="423"/>
      <c r="K20" s="423"/>
      <c r="L20" s="425"/>
      <c r="M20" s="421"/>
      <c r="N20" s="423"/>
      <c r="O20" s="425"/>
      <c r="P20" s="421"/>
      <c r="Q20" s="423"/>
      <c r="R20" s="423"/>
      <c r="S20" s="423"/>
      <c r="T20" s="432"/>
      <c r="U20" s="434" t="e">
        <f t="shared" ref="U20:AV20" si="0">IF(U19=1,"日",IF(U19=2,"月",IF(U19=3,"火",IF(U19=4,"水",IF(U19=5,"木",IF(U19=6,"金","土"))))))</f>
        <v>#VALUE!</v>
      </c>
      <c r="V20" s="436" t="e">
        <f t="shared" si="0"/>
        <v>#VALUE!</v>
      </c>
      <c r="W20" s="436" t="e">
        <f t="shared" si="0"/>
        <v>#VALUE!</v>
      </c>
      <c r="X20" s="436" t="e">
        <f t="shared" si="0"/>
        <v>#VALUE!</v>
      </c>
      <c r="Y20" s="436" t="e">
        <f t="shared" si="0"/>
        <v>#VALUE!</v>
      </c>
      <c r="Z20" s="436" t="e">
        <f t="shared" si="0"/>
        <v>#VALUE!</v>
      </c>
      <c r="AA20" s="437" t="e">
        <f t="shared" si="0"/>
        <v>#VALUE!</v>
      </c>
      <c r="AB20" s="439" t="e">
        <f t="shared" si="0"/>
        <v>#VALUE!</v>
      </c>
      <c r="AC20" s="436" t="e">
        <f t="shared" si="0"/>
        <v>#VALUE!</v>
      </c>
      <c r="AD20" s="436" t="e">
        <f t="shared" si="0"/>
        <v>#VALUE!</v>
      </c>
      <c r="AE20" s="436" t="e">
        <f t="shared" si="0"/>
        <v>#VALUE!</v>
      </c>
      <c r="AF20" s="436" t="e">
        <f t="shared" si="0"/>
        <v>#VALUE!</v>
      </c>
      <c r="AG20" s="436" t="e">
        <f t="shared" si="0"/>
        <v>#VALUE!</v>
      </c>
      <c r="AH20" s="437" t="e">
        <f t="shared" si="0"/>
        <v>#VALUE!</v>
      </c>
      <c r="AI20" s="439" t="e">
        <f t="shared" si="0"/>
        <v>#VALUE!</v>
      </c>
      <c r="AJ20" s="436" t="e">
        <f t="shared" si="0"/>
        <v>#VALUE!</v>
      </c>
      <c r="AK20" s="436" t="e">
        <f t="shared" si="0"/>
        <v>#VALUE!</v>
      </c>
      <c r="AL20" s="436" t="e">
        <f t="shared" si="0"/>
        <v>#VALUE!</v>
      </c>
      <c r="AM20" s="436" t="e">
        <f t="shared" si="0"/>
        <v>#VALUE!</v>
      </c>
      <c r="AN20" s="436" t="e">
        <f t="shared" si="0"/>
        <v>#VALUE!</v>
      </c>
      <c r="AO20" s="437" t="e">
        <f t="shared" si="0"/>
        <v>#VALUE!</v>
      </c>
      <c r="AP20" s="439" t="e">
        <f t="shared" si="0"/>
        <v>#VALUE!</v>
      </c>
      <c r="AQ20" s="436" t="e">
        <f t="shared" si="0"/>
        <v>#VALUE!</v>
      </c>
      <c r="AR20" s="436" t="e">
        <f t="shared" si="0"/>
        <v>#VALUE!</v>
      </c>
      <c r="AS20" s="436" t="e">
        <f t="shared" si="0"/>
        <v>#VALUE!</v>
      </c>
      <c r="AT20" s="436" t="e">
        <f t="shared" si="0"/>
        <v>#VALUE!</v>
      </c>
      <c r="AU20" s="436" t="e">
        <f t="shared" si="0"/>
        <v>#VALUE!</v>
      </c>
      <c r="AV20" s="437" t="e">
        <f t="shared" si="0"/>
        <v>#VALUE!</v>
      </c>
      <c r="AW20" s="436" t="str">
        <f>IF(AW19=1,"日",IF(AW19=2,"月",IF(AW19=3,"火",IF(AW19=4,"水",IF(AW19=5,"木",IF(AW19=6,"金",IF(AW19=0,"","土")))))))</f>
        <v/>
      </c>
      <c r="AX20" s="436" t="str">
        <f>IF(AX19=1,"日",IF(AX19=2,"月",IF(AX19=3,"火",IF(AX19=4,"水",IF(AX19=5,"木",IF(AX19=6,"金",IF(AX19=0,"","土")))))))</f>
        <v/>
      </c>
      <c r="AY20" s="436" t="str">
        <f>IF(AY19=1,"日",IF(AY19=2,"月",IF(AY19=3,"火",IF(AY19=4,"水",IF(AY19=5,"木",IF(AY19=6,"金",IF(AY19=0,"","土")))))))</f>
        <v/>
      </c>
      <c r="AZ20" s="441"/>
      <c r="BA20" s="443"/>
      <c r="BB20" s="445"/>
      <c r="BC20" s="443"/>
      <c r="BD20" s="447"/>
      <c r="BE20" s="423"/>
      <c r="BF20" s="423"/>
      <c r="BG20" s="423"/>
      <c r="BH20" s="432"/>
    </row>
    <row r="21" spans="2:60" ht="20.25" customHeight="1">
      <c r="B21" s="413"/>
      <c r="C21" s="416"/>
      <c r="D21" s="417"/>
      <c r="E21" s="418"/>
      <c r="F21" s="418"/>
      <c r="G21" s="419"/>
      <c r="H21" s="420"/>
      <c r="I21" s="422"/>
      <c r="J21" s="424"/>
      <c r="K21" s="424"/>
      <c r="L21" s="419"/>
      <c r="M21" s="426"/>
      <c r="N21" s="427"/>
      <c r="O21" s="428"/>
      <c r="P21" s="429" t="s">
        <v>36</v>
      </c>
      <c r="Q21" s="430"/>
      <c r="R21" s="430"/>
      <c r="S21" s="431"/>
      <c r="T21" s="433"/>
      <c r="U21" s="435"/>
      <c r="V21" s="435"/>
      <c r="W21" s="435"/>
      <c r="X21" s="435"/>
      <c r="Y21" s="435"/>
      <c r="Z21" s="435"/>
      <c r="AA21" s="438"/>
      <c r="AB21" s="440"/>
      <c r="AC21" s="435"/>
      <c r="AD21" s="435"/>
      <c r="AE21" s="435"/>
      <c r="AF21" s="435"/>
      <c r="AG21" s="435"/>
      <c r="AH21" s="438"/>
      <c r="AI21" s="440"/>
      <c r="AJ21" s="435"/>
      <c r="AK21" s="435"/>
      <c r="AL21" s="435"/>
      <c r="AM21" s="435"/>
      <c r="AN21" s="435"/>
      <c r="AO21" s="438"/>
      <c r="AP21" s="440"/>
      <c r="AQ21" s="435"/>
      <c r="AR21" s="435"/>
      <c r="AS21" s="435"/>
      <c r="AT21" s="435"/>
      <c r="AU21" s="435"/>
      <c r="AV21" s="438"/>
      <c r="AW21" s="440"/>
      <c r="AX21" s="435"/>
      <c r="AY21" s="435"/>
      <c r="AZ21" s="442"/>
      <c r="BA21" s="444"/>
      <c r="BB21" s="446"/>
      <c r="BC21" s="444"/>
      <c r="BD21" s="448"/>
      <c r="BE21" s="449"/>
      <c r="BF21" s="449"/>
      <c r="BG21" s="449"/>
      <c r="BH21" s="450"/>
    </row>
    <row r="22" spans="2:60" ht="20.25" customHeight="1">
      <c r="B22" s="125">
        <v>1</v>
      </c>
      <c r="C22" s="138"/>
      <c r="D22" s="156"/>
      <c r="E22" s="161"/>
      <c r="F22" s="161">
        <f>C21</f>
        <v>0</v>
      </c>
      <c r="G22" s="169"/>
      <c r="H22" s="179"/>
      <c r="I22" s="188"/>
      <c r="J22" s="199"/>
      <c r="K22" s="199"/>
      <c r="L22" s="169"/>
      <c r="M22" s="203"/>
      <c r="N22" s="213"/>
      <c r="O22" s="216"/>
      <c r="P22" s="222" t="s">
        <v>85</v>
      </c>
      <c r="Q22" s="231"/>
      <c r="R22" s="231"/>
      <c r="S22" s="241"/>
      <c r="T22" s="254"/>
      <c r="U22" s="273" t="str">
        <f>IF(U21="","",VLOOKUP(U21,'シフト記号表（勤務時間帯）'!$D$6:$X$47,21,FALSE))</f>
        <v/>
      </c>
      <c r="V22" s="285" t="str">
        <f>IF(V21="","",VLOOKUP(V21,'シフト記号表（勤務時間帯）'!$D$6:$X$47,21,FALSE))</f>
        <v/>
      </c>
      <c r="W22" s="285" t="str">
        <f>IF(W21="","",VLOOKUP(W21,'シフト記号表（勤務時間帯）'!$D$6:$X$47,21,FALSE))</f>
        <v/>
      </c>
      <c r="X22" s="285" t="str">
        <f>IF(X21="","",VLOOKUP(X21,'シフト記号表（勤務時間帯）'!$D$6:$X$47,21,FALSE))</f>
        <v/>
      </c>
      <c r="Y22" s="285" t="str">
        <f>IF(Y21="","",VLOOKUP(Y21,'シフト記号表（勤務時間帯）'!$D$6:$X$47,21,FALSE))</f>
        <v/>
      </c>
      <c r="Z22" s="285" t="str">
        <f>IF(Z21="","",VLOOKUP(Z21,'シフト記号表（勤務時間帯）'!$D$6:$X$47,21,FALSE))</f>
        <v/>
      </c>
      <c r="AA22" s="301" t="str">
        <f>IF(AA21="","",VLOOKUP(AA21,'シフト記号表（勤務時間帯）'!$D$6:$X$47,21,FALSE))</f>
        <v/>
      </c>
      <c r="AB22" s="273" t="str">
        <f>IF(AB21="","",VLOOKUP(AB21,'シフト記号表（勤務時間帯）'!$D$6:$X$47,21,FALSE))</f>
        <v/>
      </c>
      <c r="AC22" s="285" t="str">
        <f>IF(AC21="","",VLOOKUP(AC21,'シフト記号表（勤務時間帯）'!$D$6:$X$47,21,FALSE))</f>
        <v/>
      </c>
      <c r="AD22" s="285" t="str">
        <f>IF(AD21="","",VLOOKUP(AD21,'シフト記号表（勤務時間帯）'!$D$6:$X$47,21,FALSE))</f>
        <v/>
      </c>
      <c r="AE22" s="285" t="str">
        <f>IF(AE21="","",VLOOKUP(AE21,'シフト記号表（勤務時間帯）'!$D$6:$X$47,21,FALSE))</f>
        <v/>
      </c>
      <c r="AF22" s="285" t="str">
        <f>IF(AF21="","",VLOOKUP(AF21,'シフト記号表（勤務時間帯）'!$D$6:$X$47,21,FALSE))</f>
        <v/>
      </c>
      <c r="AG22" s="285" t="str">
        <f>IF(AG21="","",VLOOKUP(AG21,'シフト記号表（勤務時間帯）'!$D$6:$X$47,21,FALSE))</f>
        <v/>
      </c>
      <c r="AH22" s="301" t="str">
        <f>IF(AH21="","",VLOOKUP(AH21,'シフト記号表（勤務時間帯）'!$D$6:$X$47,21,FALSE))</f>
        <v/>
      </c>
      <c r="AI22" s="273" t="str">
        <f>IF(AI21="","",VLOOKUP(AI21,'シフト記号表（勤務時間帯）'!$D$6:$X$47,21,FALSE))</f>
        <v/>
      </c>
      <c r="AJ22" s="285" t="str">
        <f>IF(AJ21="","",VLOOKUP(AJ21,'シフト記号表（勤務時間帯）'!$D$6:$X$47,21,FALSE))</f>
        <v/>
      </c>
      <c r="AK22" s="285" t="str">
        <f>IF(AK21="","",VLOOKUP(AK21,'シフト記号表（勤務時間帯）'!$D$6:$X$47,21,FALSE))</f>
        <v/>
      </c>
      <c r="AL22" s="285" t="str">
        <f>IF(AL21="","",VLOOKUP(AL21,'シフト記号表（勤務時間帯）'!$D$6:$X$47,21,FALSE))</f>
        <v/>
      </c>
      <c r="AM22" s="285" t="str">
        <f>IF(AM21="","",VLOOKUP(AM21,'シフト記号表（勤務時間帯）'!$D$6:$X$47,21,FALSE))</f>
        <v/>
      </c>
      <c r="AN22" s="285" t="str">
        <f>IF(AN21="","",VLOOKUP(AN21,'シフト記号表（勤務時間帯）'!$D$6:$X$47,21,FALSE))</f>
        <v/>
      </c>
      <c r="AO22" s="301" t="str">
        <f>IF(AO21="","",VLOOKUP(AO21,'シフト記号表（勤務時間帯）'!$D$6:$X$47,21,FALSE))</f>
        <v/>
      </c>
      <c r="AP22" s="273" t="str">
        <f>IF(AP21="","",VLOOKUP(AP21,'シフト記号表（勤務時間帯）'!$D$6:$X$47,21,FALSE))</f>
        <v/>
      </c>
      <c r="AQ22" s="285" t="str">
        <f>IF(AQ21="","",VLOOKUP(AQ21,'シフト記号表（勤務時間帯）'!$D$6:$X$47,21,FALSE))</f>
        <v/>
      </c>
      <c r="AR22" s="285" t="str">
        <f>IF(AR21="","",VLOOKUP(AR21,'シフト記号表（勤務時間帯）'!$D$6:$X$47,21,FALSE))</f>
        <v/>
      </c>
      <c r="AS22" s="285" t="str">
        <f>IF(AS21="","",VLOOKUP(AS21,'シフト記号表（勤務時間帯）'!$D$6:$X$47,21,FALSE))</f>
        <v/>
      </c>
      <c r="AT22" s="285" t="str">
        <f>IF(AT21="","",VLOOKUP(AT21,'シフト記号表（勤務時間帯）'!$D$6:$X$47,21,FALSE))</f>
        <v/>
      </c>
      <c r="AU22" s="285" t="str">
        <f>IF(AU21="","",VLOOKUP(AU21,'シフト記号表（勤務時間帯）'!$D$6:$X$47,21,FALSE))</f>
        <v/>
      </c>
      <c r="AV22" s="301" t="str">
        <f>IF(AV21="","",VLOOKUP(AV21,'シフト記号表（勤務時間帯）'!$D$6:$X$47,21,FALSE))</f>
        <v/>
      </c>
      <c r="AW22" s="273" t="str">
        <f>IF(AW21="","",VLOOKUP(AW21,'シフト記号表（勤務時間帯）'!$D$6:$X$47,21,FALSE))</f>
        <v/>
      </c>
      <c r="AX22" s="285" t="str">
        <f>IF(AX21="","",VLOOKUP(AX21,'シフト記号表（勤務時間帯）'!$D$6:$X$47,21,FALSE))</f>
        <v/>
      </c>
      <c r="AY22" s="285" t="str">
        <f>IF(AY21="","",VLOOKUP(AY21,'シフト記号表（勤務時間帯）'!$D$6:$X$47,21,FALSE))</f>
        <v/>
      </c>
      <c r="AZ22" s="342" t="str">
        <f>IF($BC$3="４週",SUM(U22:AV22),IF($BC$3="暦月",SUM(U22:AY22),""))</f>
        <v/>
      </c>
      <c r="BA22" s="355"/>
      <c r="BB22" s="370" t="str">
        <f>IF($BC$3="４週",AZ22/4,IF($BC$3="暦月",(AZ22/($BC$8/7)),""))</f>
        <v/>
      </c>
      <c r="BC22" s="355"/>
      <c r="BD22" s="388"/>
      <c r="BE22" s="397"/>
      <c r="BF22" s="397"/>
      <c r="BG22" s="397"/>
      <c r="BH22" s="404"/>
    </row>
    <row r="23" spans="2:60" ht="20.25" customHeight="1">
      <c r="B23" s="126"/>
      <c r="C23" s="139"/>
      <c r="D23" s="153"/>
      <c r="E23" s="162"/>
      <c r="F23" s="162"/>
      <c r="G23" s="170">
        <f>C21</f>
        <v>0</v>
      </c>
      <c r="H23" s="180"/>
      <c r="I23" s="189"/>
      <c r="J23" s="196"/>
      <c r="K23" s="196"/>
      <c r="L23" s="170"/>
      <c r="M23" s="204"/>
      <c r="N23" s="210"/>
      <c r="O23" s="217"/>
      <c r="P23" s="223" t="s">
        <v>86</v>
      </c>
      <c r="Q23" s="232"/>
      <c r="R23" s="232"/>
      <c r="S23" s="242"/>
      <c r="T23" s="255"/>
      <c r="U23" s="274" t="str">
        <f>IF(U21="","",VLOOKUP(U21,'シフト記号表（勤務時間帯）'!$D$6:$Z$47,23,FALSE))</f>
        <v/>
      </c>
      <c r="V23" s="286" t="str">
        <f>IF(V21="","",VLOOKUP(V21,'シフト記号表（勤務時間帯）'!$D$6:$Z$47,23,FALSE))</f>
        <v/>
      </c>
      <c r="W23" s="286" t="str">
        <f>IF(W21="","",VLOOKUP(W21,'シフト記号表（勤務時間帯）'!$D$6:$Z$47,23,FALSE))</f>
        <v/>
      </c>
      <c r="X23" s="286" t="str">
        <f>IF(X21="","",VLOOKUP(X21,'シフト記号表（勤務時間帯）'!$D$6:$Z$47,23,FALSE))</f>
        <v/>
      </c>
      <c r="Y23" s="286" t="str">
        <f>IF(Y21="","",VLOOKUP(Y21,'シフト記号表（勤務時間帯）'!$D$6:$Z$47,23,FALSE))</f>
        <v/>
      </c>
      <c r="Z23" s="286" t="str">
        <f>IF(Z21="","",VLOOKUP(Z21,'シフト記号表（勤務時間帯）'!$D$6:$Z$47,23,FALSE))</f>
        <v/>
      </c>
      <c r="AA23" s="302" t="str">
        <f>IF(AA21="","",VLOOKUP(AA21,'シフト記号表（勤務時間帯）'!$D$6:$Z$47,23,FALSE))</f>
        <v/>
      </c>
      <c r="AB23" s="274" t="str">
        <f>IF(AB21="","",VLOOKUP(AB21,'シフト記号表（勤務時間帯）'!$D$6:$Z$47,23,FALSE))</f>
        <v/>
      </c>
      <c r="AC23" s="286" t="str">
        <f>IF(AC21="","",VLOOKUP(AC21,'シフト記号表（勤務時間帯）'!$D$6:$Z$47,23,FALSE))</f>
        <v/>
      </c>
      <c r="AD23" s="286" t="str">
        <f>IF(AD21="","",VLOOKUP(AD21,'シフト記号表（勤務時間帯）'!$D$6:$Z$47,23,FALSE))</f>
        <v/>
      </c>
      <c r="AE23" s="286" t="str">
        <f>IF(AE21="","",VLOOKUP(AE21,'シフト記号表（勤務時間帯）'!$D$6:$Z$47,23,FALSE))</f>
        <v/>
      </c>
      <c r="AF23" s="286" t="str">
        <f>IF(AF21="","",VLOOKUP(AF21,'シフト記号表（勤務時間帯）'!$D$6:$Z$47,23,FALSE))</f>
        <v/>
      </c>
      <c r="AG23" s="286" t="str">
        <f>IF(AG21="","",VLOOKUP(AG21,'シフト記号表（勤務時間帯）'!$D$6:$Z$47,23,FALSE))</f>
        <v/>
      </c>
      <c r="AH23" s="302" t="str">
        <f>IF(AH21="","",VLOOKUP(AH21,'シフト記号表（勤務時間帯）'!$D$6:$Z$47,23,FALSE))</f>
        <v/>
      </c>
      <c r="AI23" s="274" t="str">
        <f>IF(AI21="","",VLOOKUP(AI21,'シフト記号表（勤務時間帯）'!$D$6:$Z$47,23,FALSE))</f>
        <v/>
      </c>
      <c r="AJ23" s="286" t="str">
        <f>IF(AJ21="","",VLOOKUP(AJ21,'シフト記号表（勤務時間帯）'!$D$6:$Z$47,23,FALSE))</f>
        <v/>
      </c>
      <c r="AK23" s="286" t="str">
        <f>IF(AK21="","",VLOOKUP(AK21,'シフト記号表（勤務時間帯）'!$D$6:$Z$47,23,FALSE))</f>
        <v/>
      </c>
      <c r="AL23" s="286" t="str">
        <f>IF(AL21="","",VLOOKUP(AL21,'シフト記号表（勤務時間帯）'!$D$6:$Z$47,23,FALSE))</f>
        <v/>
      </c>
      <c r="AM23" s="286" t="str">
        <f>IF(AM21="","",VLOOKUP(AM21,'シフト記号表（勤務時間帯）'!$D$6:$Z$47,23,FALSE))</f>
        <v/>
      </c>
      <c r="AN23" s="286" t="str">
        <f>IF(AN21="","",VLOOKUP(AN21,'シフト記号表（勤務時間帯）'!$D$6:$Z$47,23,FALSE))</f>
        <v/>
      </c>
      <c r="AO23" s="302" t="str">
        <f>IF(AO21="","",VLOOKUP(AO21,'シフト記号表（勤務時間帯）'!$D$6:$Z$47,23,FALSE))</f>
        <v/>
      </c>
      <c r="AP23" s="274" t="str">
        <f>IF(AP21="","",VLOOKUP(AP21,'シフト記号表（勤務時間帯）'!$D$6:$Z$47,23,FALSE))</f>
        <v/>
      </c>
      <c r="AQ23" s="286" t="str">
        <f>IF(AQ21="","",VLOOKUP(AQ21,'シフト記号表（勤務時間帯）'!$D$6:$Z$47,23,FALSE))</f>
        <v/>
      </c>
      <c r="AR23" s="286" t="str">
        <f>IF(AR21="","",VLOOKUP(AR21,'シフト記号表（勤務時間帯）'!$D$6:$Z$47,23,FALSE))</f>
        <v/>
      </c>
      <c r="AS23" s="286" t="str">
        <f>IF(AS21="","",VLOOKUP(AS21,'シフト記号表（勤務時間帯）'!$D$6:$Z$47,23,FALSE))</f>
        <v/>
      </c>
      <c r="AT23" s="286" t="str">
        <f>IF(AT21="","",VLOOKUP(AT21,'シフト記号表（勤務時間帯）'!$D$6:$Z$47,23,FALSE))</f>
        <v/>
      </c>
      <c r="AU23" s="286" t="str">
        <f>IF(AU21="","",VLOOKUP(AU21,'シフト記号表（勤務時間帯）'!$D$6:$Z$47,23,FALSE))</f>
        <v/>
      </c>
      <c r="AV23" s="302" t="str">
        <f>IF(AV21="","",VLOOKUP(AV21,'シフト記号表（勤務時間帯）'!$D$6:$Z$47,23,FALSE))</f>
        <v/>
      </c>
      <c r="AW23" s="274" t="str">
        <f>IF(AW21="","",VLOOKUP(AW21,'シフト記号表（勤務時間帯）'!$D$6:$Z$47,23,FALSE))</f>
        <v/>
      </c>
      <c r="AX23" s="286" t="str">
        <f>IF(AX21="","",VLOOKUP(AX21,'シフト記号表（勤務時間帯）'!$D$6:$Z$47,23,FALSE))</f>
        <v/>
      </c>
      <c r="AY23" s="286" t="str">
        <f>IF(AY21="","",VLOOKUP(AY21,'シフト記号表（勤務時間帯）'!$D$6:$Z$47,23,FALSE))</f>
        <v/>
      </c>
      <c r="AZ23" s="343" t="str">
        <f>IF($BC$3="４週",SUM(U23:AV23),IF($BC$3="暦月",SUM(U23:AY23),""))</f>
        <v/>
      </c>
      <c r="BA23" s="356"/>
      <c r="BB23" s="371" t="str">
        <f>IF($BC$3="４週",AZ23/4,IF($BC$3="暦月",(AZ23/($BC$8/7)),""))</f>
        <v/>
      </c>
      <c r="BC23" s="356"/>
      <c r="BD23" s="389"/>
      <c r="BE23" s="394"/>
      <c r="BF23" s="394"/>
      <c r="BG23" s="394"/>
      <c r="BH23" s="405"/>
    </row>
    <row r="24" spans="2:60" ht="20.25" customHeight="1">
      <c r="B24" s="127"/>
      <c r="C24" s="140"/>
      <c r="D24" s="154"/>
      <c r="E24" s="163"/>
      <c r="F24" s="163"/>
      <c r="G24" s="171"/>
      <c r="H24" s="181"/>
      <c r="I24" s="190"/>
      <c r="J24" s="197"/>
      <c r="K24" s="197"/>
      <c r="L24" s="171"/>
      <c r="M24" s="205"/>
      <c r="N24" s="211"/>
      <c r="O24" s="218"/>
      <c r="P24" s="224" t="s">
        <v>36</v>
      </c>
      <c r="Q24" s="233"/>
      <c r="R24" s="233"/>
      <c r="S24" s="243"/>
      <c r="T24" s="256"/>
      <c r="U24" s="275"/>
      <c r="V24" s="287"/>
      <c r="W24" s="287"/>
      <c r="X24" s="287"/>
      <c r="Y24" s="287"/>
      <c r="Z24" s="287"/>
      <c r="AA24" s="303"/>
      <c r="AB24" s="275"/>
      <c r="AC24" s="287"/>
      <c r="AD24" s="287"/>
      <c r="AE24" s="287"/>
      <c r="AF24" s="287"/>
      <c r="AG24" s="287"/>
      <c r="AH24" s="303"/>
      <c r="AI24" s="275"/>
      <c r="AJ24" s="287"/>
      <c r="AK24" s="287"/>
      <c r="AL24" s="287"/>
      <c r="AM24" s="287"/>
      <c r="AN24" s="287"/>
      <c r="AO24" s="303"/>
      <c r="AP24" s="275"/>
      <c r="AQ24" s="287"/>
      <c r="AR24" s="287"/>
      <c r="AS24" s="287"/>
      <c r="AT24" s="287"/>
      <c r="AU24" s="287"/>
      <c r="AV24" s="303"/>
      <c r="AW24" s="275"/>
      <c r="AX24" s="287"/>
      <c r="AY24" s="287"/>
      <c r="AZ24" s="344"/>
      <c r="BA24" s="357"/>
      <c r="BB24" s="372"/>
      <c r="BC24" s="357"/>
      <c r="BD24" s="390"/>
      <c r="BE24" s="395"/>
      <c r="BF24" s="395"/>
      <c r="BG24" s="395"/>
      <c r="BH24" s="406"/>
    </row>
    <row r="25" spans="2:60" ht="20.25" customHeight="1">
      <c r="B25" s="125">
        <f>B22+1</f>
        <v>2</v>
      </c>
      <c r="C25" s="138"/>
      <c r="D25" s="156"/>
      <c r="E25" s="161"/>
      <c r="F25" s="161">
        <f>C24</f>
        <v>0</v>
      </c>
      <c r="G25" s="169"/>
      <c r="H25" s="179"/>
      <c r="I25" s="188"/>
      <c r="J25" s="199"/>
      <c r="K25" s="199"/>
      <c r="L25" s="169"/>
      <c r="M25" s="203"/>
      <c r="N25" s="213"/>
      <c r="O25" s="216"/>
      <c r="P25" s="222" t="s">
        <v>85</v>
      </c>
      <c r="Q25" s="231"/>
      <c r="R25" s="231"/>
      <c r="S25" s="241"/>
      <c r="T25" s="254"/>
      <c r="U25" s="273" t="str">
        <f>IF(U24="","",VLOOKUP(U24,'シフト記号表（勤務時間帯）'!$D$6:$X$47,21,FALSE))</f>
        <v/>
      </c>
      <c r="V25" s="285" t="str">
        <f>IF(V24="","",VLOOKUP(V24,'シフト記号表（勤務時間帯）'!$D$6:$X$47,21,FALSE))</f>
        <v/>
      </c>
      <c r="W25" s="285" t="str">
        <f>IF(W24="","",VLOOKUP(W24,'シフト記号表（勤務時間帯）'!$D$6:$X$47,21,FALSE))</f>
        <v/>
      </c>
      <c r="X25" s="285" t="str">
        <f>IF(X24="","",VLOOKUP(X24,'シフト記号表（勤務時間帯）'!$D$6:$X$47,21,FALSE))</f>
        <v/>
      </c>
      <c r="Y25" s="285" t="str">
        <f>IF(Y24="","",VLOOKUP(Y24,'シフト記号表（勤務時間帯）'!$D$6:$X$47,21,FALSE))</f>
        <v/>
      </c>
      <c r="Z25" s="285" t="str">
        <f>IF(Z24="","",VLOOKUP(Z24,'シフト記号表（勤務時間帯）'!$D$6:$X$47,21,FALSE))</f>
        <v/>
      </c>
      <c r="AA25" s="301" t="str">
        <f>IF(AA24="","",VLOOKUP(AA24,'シフト記号表（勤務時間帯）'!$D$6:$X$47,21,FALSE))</f>
        <v/>
      </c>
      <c r="AB25" s="273" t="str">
        <f>IF(AB24="","",VLOOKUP(AB24,'シフト記号表（勤務時間帯）'!$D$6:$X$47,21,FALSE))</f>
        <v/>
      </c>
      <c r="AC25" s="285" t="str">
        <f>IF(AC24="","",VLOOKUP(AC24,'シフト記号表（勤務時間帯）'!$D$6:$X$47,21,FALSE))</f>
        <v/>
      </c>
      <c r="AD25" s="285" t="str">
        <f>IF(AD24="","",VLOOKUP(AD24,'シフト記号表（勤務時間帯）'!$D$6:$X$47,21,FALSE))</f>
        <v/>
      </c>
      <c r="AE25" s="285" t="str">
        <f>IF(AE24="","",VLOOKUP(AE24,'シフト記号表（勤務時間帯）'!$D$6:$X$47,21,FALSE))</f>
        <v/>
      </c>
      <c r="AF25" s="285" t="str">
        <f>IF(AF24="","",VLOOKUP(AF24,'シフト記号表（勤務時間帯）'!$D$6:$X$47,21,FALSE))</f>
        <v/>
      </c>
      <c r="AG25" s="285" t="str">
        <f>IF(AG24="","",VLOOKUP(AG24,'シフト記号表（勤務時間帯）'!$D$6:$X$47,21,FALSE))</f>
        <v/>
      </c>
      <c r="AH25" s="301" t="str">
        <f>IF(AH24="","",VLOOKUP(AH24,'シフト記号表（勤務時間帯）'!$D$6:$X$47,21,FALSE))</f>
        <v/>
      </c>
      <c r="AI25" s="273" t="str">
        <f>IF(AI24="","",VLOOKUP(AI24,'シフト記号表（勤務時間帯）'!$D$6:$X$47,21,FALSE))</f>
        <v/>
      </c>
      <c r="AJ25" s="285" t="str">
        <f>IF(AJ24="","",VLOOKUP(AJ24,'シフト記号表（勤務時間帯）'!$D$6:$X$47,21,FALSE))</f>
        <v/>
      </c>
      <c r="AK25" s="285" t="str">
        <f>IF(AK24="","",VLOOKUP(AK24,'シフト記号表（勤務時間帯）'!$D$6:$X$47,21,FALSE))</f>
        <v/>
      </c>
      <c r="AL25" s="285" t="str">
        <f>IF(AL24="","",VLOOKUP(AL24,'シフト記号表（勤務時間帯）'!$D$6:$X$47,21,FALSE))</f>
        <v/>
      </c>
      <c r="AM25" s="285" t="str">
        <f>IF(AM24="","",VLOOKUP(AM24,'シフト記号表（勤務時間帯）'!$D$6:$X$47,21,FALSE))</f>
        <v/>
      </c>
      <c r="AN25" s="285" t="str">
        <f>IF(AN24="","",VLOOKUP(AN24,'シフト記号表（勤務時間帯）'!$D$6:$X$47,21,FALSE))</f>
        <v/>
      </c>
      <c r="AO25" s="301" t="str">
        <f>IF(AO24="","",VLOOKUP(AO24,'シフト記号表（勤務時間帯）'!$D$6:$X$47,21,FALSE))</f>
        <v/>
      </c>
      <c r="AP25" s="273" t="str">
        <f>IF(AP24="","",VLOOKUP(AP24,'シフト記号表（勤務時間帯）'!$D$6:$X$47,21,FALSE))</f>
        <v/>
      </c>
      <c r="AQ25" s="285" t="str">
        <f>IF(AQ24="","",VLOOKUP(AQ24,'シフト記号表（勤務時間帯）'!$D$6:$X$47,21,FALSE))</f>
        <v/>
      </c>
      <c r="AR25" s="285" t="str">
        <f>IF(AR24="","",VLOOKUP(AR24,'シフト記号表（勤務時間帯）'!$D$6:$X$47,21,FALSE))</f>
        <v/>
      </c>
      <c r="AS25" s="285" t="str">
        <f>IF(AS24="","",VLOOKUP(AS24,'シフト記号表（勤務時間帯）'!$D$6:$X$47,21,FALSE))</f>
        <v/>
      </c>
      <c r="AT25" s="285" t="str">
        <f>IF(AT24="","",VLOOKUP(AT24,'シフト記号表（勤務時間帯）'!$D$6:$X$47,21,FALSE))</f>
        <v/>
      </c>
      <c r="AU25" s="285" t="str">
        <f>IF(AU24="","",VLOOKUP(AU24,'シフト記号表（勤務時間帯）'!$D$6:$X$47,21,FALSE))</f>
        <v/>
      </c>
      <c r="AV25" s="301" t="str">
        <f>IF(AV24="","",VLOOKUP(AV24,'シフト記号表（勤務時間帯）'!$D$6:$X$47,21,FALSE))</f>
        <v/>
      </c>
      <c r="AW25" s="273" t="str">
        <f>IF(AW24="","",VLOOKUP(AW24,'シフト記号表（勤務時間帯）'!$D$6:$X$47,21,FALSE))</f>
        <v/>
      </c>
      <c r="AX25" s="285" t="str">
        <f>IF(AX24="","",VLOOKUP(AX24,'シフト記号表（勤務時間帯）'!$D$6:$X$47,21,FALSE))</f>
        <v/>
      </c>
      <c r="AY25" s="285" t="str">
        <f>IF(AY24="","",VLOOKUP(AY24,'シフト記号表（勤務時間帯）'!$D$6:$X$47,21,FALSE))</f>
        <v/>
      </c>
      <c r="AZ25" s="342" t="str">
        <f>IF($BC$3="４週",SUM(U25:AV25),IF($BC$3="暦月",SUM(U25:AY25),""))</f>
        <v/>
      </c>
      <c r="BA25" s="355"/>
      <c r="BB25" s="370" t="str">
        <f>IF($BC$3="４週",AZ25/4,IF($BC$3="暦月",(AZ25/($BC$8/7)),""))</f>
        <v/>
      </c>
      <c r="BC25" s="355"/>
      <c r="BD25" s="388"/>
      <c r="BE25" s="397"/>
      <c r="BF25" s="397"/>
      <c r="BG25" s="397"/>
      <c r="BH25" s="404"/>
    </row>
    <row r="26" spans="2:60" ht="20.25" customHeight="1">
      <c r="B26" s="126"/>
      <c r="C26" s="139"/>
      <c r="D26" s="153"/>
      <c r="E26" s="162"/>
      <c r="F26" s="162"/>
      <c r="G26" s="170">
        <f>C24</f>
        <v>0</v>
      </c>
      <c r="H26" s="180"/>
      <c r="I26" s="189"/>
      <c r="J26" s="196"/>
      <c r="K26" s="196"/>
      <c r="L26" s="170"/>
      <c r="M26" s="204"/>
      <c r="N26" s="210"/>
      <c r="O26" s="217"/>
      <c r="P26" s="223" t="s">
        <v>86</v>
      </c>
      <c r="Q26" s="232"/>
      <c r="R26" s="232"/>
      <c r="S26" s="242"/>
      <c r="T26" s="255"/>
      <c r="U26" s="274" t="str">
        <f>IF(U24="","",VLOOKUP(U24,'シフト記号表（勤務時間帯）'!$D$6:$Z$47,23,FALSE))</f>
        <v/>
      </c>
      <c r="V26" s="286" t="str">
        <f>IF(V24="","",VLOOKUP(V24,'シフト記号表（勤務時間帯）'!$D$6:$Z$47,23,FALSE))</f>
        <v/>
      </c>
      <c r="W26" s="286" t="str">
        <f>IF(W24="","",VLOOKUP(W24,'シフト記号表（勤務時間帯）'!$D$6:$Z$47,23,FALSE))</f>
        <v/>
      </c>
      <c r="X26" s="286" t="str">
        <f>IF(X24="","",VLOOKUP(X24,'シフト記号表（勤務時間帯）'!$D$6:$Z$47,23,FALSE))</f>
        <v/>
      </c>
      <c r="Y26" s="286" t="str">
        <f>IF(Y24="","",VLOOKUP(Y24,'シフト記号表（勤務時間帯）'!$D$6:$Z$47,23,FALSE))</f>
        <v/>
      </c>
      <c r="Z26" s="286" t="str">
        <f>IF(Z24="","",VLOOKUP(Z24,'シフト記号表（勤務時間帯）'!$D$6:$Z$47,23,FALSE))</f>
        <v/>
      </c>
      <c r="AA26" s="302" t="str">
        <f>IF(AA24="","",VLOOKUP(AA24,'シフト記号表（勤務時間帯）'!$D$6:$Z$47,23,FALSE))</f>
        <v/>
      </c>
      <c r="AB26" s="274" t="str">
        <f>IF(AB24="","",VLOOKUP(AB24,'シフト記号表（勤務時間帯）'!$D$6:$Z$47,23,FALSE))</f>
        <v/>
      </c>
      <c r="AC26" s="286" t="str">
        <f>IF(AC24="","",VLOOKUP(AC24,'シフト記号表（勤務時間帯）'!$D$6:$Z$47,23,FALSE))</f>
        <v/>
      </c>
      <c r="AD26" s="286" t="str">
        <f>IF(AD24="","",VLOOKUP(AD24,'シフト記号表（勤務時間帯）'!$D$6:$Z$47,23,FALSE))</f>
        <v/>
      </c>
      <c r="AE26" s="286" t="str">
        <f>IF(AE24="","",VLOOKUP(AE24,'シフト記号表（勤務時間帯）'!$D$6:$Z$47,23,FALSE))</f>
        <v/>
      </c>
      <c r="AF26" s="286" t="str">
        <f>IF(AF24="","",VLOOKUP(AF24,'シフト記号表（勤務時間帯）'!$D$6:$Z$47,23,FALSE))</f>
        <v/>
      </c>
      <c r="AG26" s="286" t="str">
        <f>IF(AG24="","",VLOOKUP(AG24,'シフト記号表（勤務時間帯）'!$D$6:$Z$47,23,FALSE))</f>
        <v/>
      </c>
      <c r="AH26" s="302" t="str">
        <f>IF(AH24="","",VLOOKUP(AH24,'シフト記号表（勤務時間帯）'!$D$6:$Z$47,23,FALSE))</f>
        <v/>
      </c>
      <c r="AI26" s="274" t="str">
        <f>IF(AI24="","",VLOOKUP(AI24,'シフト記号表（勤務時間帯）'!$D$6:$Z$47,23,FALSE))</f>
        <v/>
      </c>
      <c r="AJ26" s="286" t="str">
        <f>IF(AJ24="","",VLOOKUP(AJ24,'シフト記号表（勤務時間帯）'!$D$6:$Z$47,23,FALSE))</f>
        <v/>
      </c>
      <c r="AK26" s="286" t="str">
        <f>IF(AK24="","",VLOOKUP(AK24,'シフト記号表（勤務時間帯）'!$D$6:$Z$47,23,FALSE))</f>
        <v/>
      </c>
      <c r="AL26" s="286" t="str">
        <f>IF(AL24="","",VLOOKUP(AL24,'シフト記号表（勤務時間帯）'!$D$6:$Z$47,23,FALSE))</f>
        <v/>
      </c>
      <c r="AM26" s="286" t="str">
        <f>IF(AM24="","",VLOOKUP(AM24,'シフト記号表（勤務時間帯）'!$D$6:$Z$47,23,FALSE))</f>
        <v/>
      </c>
      <c r="AN26" s="286" t="str">
        <f>IF(AN24="","",VLOOKUP(AN24,'シフト記号表（勤務時間帯）'!$D$6:$Z$47,23,FALSE))</f>
        <v/>
      </c>
      <c r="AO26" s="302" t="str">
        <f>IF(AO24="","",VLOOKUP(AO24,'シフト記号表（勤務時間帯）'!$D$6:$Z$47,23,FALSE))</f>
        <v/>
      </c>
      <c r="AP26" s="274" t="str">
        <f>IF(AP24="","",VLOOKUP(AP24,'シフト記号表（勤務時間帯）'!$D$6:$Z$47,23,FALSE))</f>
        <v/>
      </c>
      <c r="AQ26" s="286" t="str">
        <f>IF(AQ24="","",VLOOKUP(AQ24,'シフト記号表（勤務時間帯）'!$D$6:$Z$47,23,FALSE))</f>
        <v/>
      </c>
      <c r="AR26" s="286" t="str">
        <f>IF(AR24="","",VLOOKUP(AR24,'シフト記号表（勤務時間帯）'!$D$6:$Z$47,23,FALSE))</f>
        <v/>
      </c>
      <c r="AS26" s="286" t="str">
        <f>IF(AS24="","",VLOOKUP(AS24,'シフト記号表（勤務時間帯）'!$D$6:$Z$47,23,FALSE))</f>
        <v/>
      </c>
      <c r="AT26" s="286" t="str">
        <f>IF(AT24="","",VLOOKUP(AT24,'シフト記号表（勤務時間帯）'!$D$6:$Z$47,23,FALSE))</f>
        <v/>
      </c>
      <c r="AU26" s="286" t="str">
        <f>IF(AU24="","",VLOOKUP(AU24,'シフト記号表（勤務時間帯）'!$D$6:$Z$47,23,FALSE))</f>
        <v/>
      </c>
      <c r="AV26" s="302" t="str">
        <f>IF(AV24="","",VLOOKUP(AV24,'シフト記号表（勤務時間帯）'!$D$6:$Z$47,23,FALSE))</f>
        <v/>
      </c>
      <c r="AW26" s="274" t="str">
        <f>IF(AW24="","",VLOOKUP(AW24,'シフト記号表（勤務時間帯）'!$D$6:$Z$47,23,FALSE))</f>
        <v/>
      </c>
      <c r="AX26" s="286" t="str">
        <f>IF(AX24="","",VLOOKUP(AX24,'シフト記号表（勤務時間帯）'!$D$6:$Z$47,23,FALSE))</f>
        <v/>
      </c>
      <c r="AY26" s="286" t="str">
        <f>IF(AY24="","",VLOOKUP(AY24,'シフト記号表（勤務時間帯）'!$D$6:$Z$47,23,FALSE))</f>
        <v/>
      </c>
      <c r="AZ26" s="343" t="str">
        <f>IF($BC$3="４週",SUM(U26:AV26),IF($BC$3="暦月",SUM(U26:AY26),""))</f>
        <v/>
      </c>
      <c r="BA26" s="356"/>
      <c r="BB26" s="371" t="str">
        <f>IF($BC$3="４週",AZ26/4,IF($BC$3="暦月",(AZ26/($BC$8/7)),""))</f>
        <v/>
      </c>
      <c r="BC26" s="356"/>
      <c r="BD26" s="389"/>
      <c r="BE26" s="394"/>
      <c r="BF26" s="394"/>
      <c r="BG26" s="394"/>
      <c r="BH26" s="405"/>
    </row>
    <row r="27" spans="2:60" ht="20.25" customHeight="1">
      <c r="B27" s="127"/>
      <c r="C27" s="140"/>
      <c r="D27" s="154"/>
      <c r="E27" s="163"/>
      <c r="F27" s="161"/>
      <c r="G27" s="169"/>
      <c r="H27" s="183"/>
      <c r="I27" s="190"/>
      <c r="J27" s="197"/>
      <c r="K27" s="197"/>
      <c r="L27" s="171"/>
      <c r="M27" s="205"/>
      <c r="N27" s="211"/>
      <c r="O27" s="218"/>
      <c r="P27" s="224" t="s">
        <v>36</v>
      </c>
      <c r="Q27" s="233"/>
      <c r="R27" s="233"/>
      <c r="S27" s="243"/>
      <c r="T27" s="256"/>
      <c r="U27" s="275"/>
      <c r="V27" s="287"/>
      <c r="W27" s="287"/>
      <c r="X27" s="287"/>
      <c r="Y27" s="287"/>
      <c r="Z27" s="287"/>
      <c r="AA27" s="303"/>
      <c r="AB27" s="275"/>
      <c r="AC27" s="287"/>
      <c r="AD27" s="287"/>
      <c r="AE27" s="287"/>
      <c r="AF27" s="287"/>
      <c r="AG27" s="287"/>
      <c r="AH27" s="303"/>
      <c r="AI27" s="275"/>
      <c r="AJ27" s="287"/>
      <c r="AK27" s="287"/>
      <c r="AL27" s="287"/>
      <c r="AM27" s="287"/>
      <c r="AN27" s="287"/>
      <c r="AO27" s="303"/>
      <c r="AP27" s="275"/>
      <c r="AQ27" s="287"/>
      <c r="AR27" s="287"/>
      <c r="AS27" s="287"/>
      <c r="AT27" s="287"/>
      <c r="AU27" s="287"/>
      <c r="AV27" s="303"/>
      <c r="AW27" s="275"/>
      <c r="AX27" s="287"/>
      <c r="AY27" s="287"/>
      <c r="AZ27" s="344"/>
      <c r="BA27" s="357"/>
      <c r="BB27" s="372"/>
      <c r="BC27" s="357"/>
      <c r="BD27" s="390"/>
      <c r="BE27" s="395"/>
      <c r="BF27" s="395"/>
      <c r="BG27" s="395"/>
      <c r="BH27" s="406"/>
    </row>
    <row r="28" spans="2:60" ht="20.25" customHeight="1">
      <c r="B28" s="125">
        <f>B25+1</f>
        <v>3</v>
      </c>
      <c r="C28" s="138"/>
      <c r="D28" s="156"/>
      <c r="E28" s="161"/>
      <c r="F28" s="161">
        <f>C27</f>
        <v>0</v>
      </c>
      <c r="G28" s="169"/>
      <c r="H28" s="179"/>
      <c r="I28" s="188"/>
      <c r="J28" s="199"/>
      <c r="K28" s="199"/>
      <c r="L28" s="169"/>
      <c r="M28" s="203"/>
      <c r="N28" s="213"/>
      <c r="O28" s="216"/>
      <c r="P28" s="222" t="s">
        <v>85</v>
      </c>
      <c r="Q28" s="231"/>
      <c r="R28" s="231"/>
      <c r="S28" s="241"/>
      <c r="T28" s="254"/>
      <c r="U28" s="273" t="str">
        <f>IF(U27="","",VLOOKUP(U27,'シフト記号表（勤務時間帯）'!$D$6:$X$47,21,FALSE))</f>
        <v/>
      </c>
      <c r="V28" s="285" t="str">
        <f>IF(V27="","",VLOOKUP(V27,'シフト記号表（勤務時間帯）'!$D$6:$X$47,21,FALSE))</f>
        <v/>
      </c>
      <c r="W28" s="285" t="str">
        <f>IF(W27="","",VLOOKUP(W27,'シフト記号表（勤務時間帯）'!$D$6:$X$47,21,FALSE))</f>
        <v/>
      </c>
      <c r="X28" s="285" t="str">
        <f>IF(X27="","",VLOOKUP(X27,'シフト記号表（勤務時間帯）'!$D$6:$X$47,21,FALSE))</f>
        <v/>
      </c>
      <c r="Y28" s="285" t="str">
        <f>IF(Y27="","",VLOOKUP(Y27,'シフト記号表（勤務時間帯）'!$D$6:$X$47,21,FALSE))</f>
        <v/>
      </c>
      <c r="Z28" s="285" t="str">
        <f>IF(Z27="","",VLOOKUP(Z27,'シフト記号表（勤務時間帯）'!$D$6:$X$47,21,FALSE))</f>
        <v/>
      </c>
      <c r="AA28" s="301" t="str">
        <f>IF(AA27="","",VLOOKUP(AA27,'シフト記号表（勤務時間帯）'!$D$6:$X$47,21,FALSE))</f>
        <v/>
      </c>
      <c r="AB28" s="273" t="str">
        <f>IF(AB27="","",VLOOKUP(AB27,'シフト記号表（勤務時間帯）'!$D$6:$X$47,21,FALSE))</f>
        <v/>
      </c>
      <c r="AC28" s="285" t="str">
        <f>IF(AC27="","",VLOOKUP(AC27,'シフト記号表（勤務時間帯）'!$D$6:$X$47,21,FALSE))</f>
        <v/>
      </c>
      <c r="AD28" s="285" t="str">
        <f>IF(AD27="","",VLOOKUP(AD27,'シフト記号表（勤務時間帯）'!$D$6:$X$47,21,FALSE))</f>
        <v/>
      </c>
      <c r="AE28" s="285" t="str">
        <f>IF(AE27="","",VLOOKUP(AE27,'シフト記号表（勤務時間帯）'!$D$6:$X$47,21,FALSE))</f>
        <v/>
      </c>
      <c r="AF28" s="285" t="str">
        <f>IF(AF27="","",VLOOKUP(AF27,'シフト記号表（勤務時間帯）'!$D$6:$X$47,21,FALSE))</f>
        <v/>
      </c>
      <c r="AG28" s="285" t="str">
        <f>IF(AG27="","",VLOOKUP(AG27,'シフト記号表（勤務時間帯）'!$D$6:$X$47,21,FALSE))</f>
        <v/>
      </c>
      <c r="AH28" s="301" t="str">
        <f>IF(AH27="","",VLOOKUP(AH27,'シフト記号表（勤務時間帯）'!$D$6:$X$47,21,FALSE))</f>
        <v/>
      </c>
      <c r="AI28" s="273" t="str">
        <f>IF(AI27="","",VLOOKUP(AI27,'シフト記号表（勤務時間帯）'!$D$6:$X$47,21,FALSE))</f>
        <v/>
      </c>
      <c r="AJ28" s="285" t="str">
        <f>IF(AJ27="","",VLOOKUP(AJ27,'シフト記号表（勤務時間帯）'!$D$6:$X$47,21,FALSE))</f>
        <v/>
      </c>
      <c r="AK28" s="285" t="str">
        <f>IF(AK27="","",VLOOKUP(AK27,'シフト記号表（勤務時間帯）'!$D$6:$X$47,21,FALSE))</f>
        <v/>
      </c>
      <c r="AL28" s="285" t="str">
        <f>IF(AL27="","",VLOOKUP(AL27,'シフト記号表（勤務時間帯）'!$D$6:$X$47,21,FALSE))</f>
        <v/>
      </c>
      <c r="AM28" s="285" t="str">
        <f>IF(AM27="","",VLOOKUP(AM27,'シフト記号表（勤務時間帯）'!$D$6:$X$47,21,FALSE))</f>
        <v/>
      </c>
      <c r="AN28" s="285" t="str">
        <f>IF(AN27="","",VLOOKUP(AN27,'シフト記号表（勤務時間帯）'!$D$6:$X$47,21,FALSE))</f>
        <v/>
      </c>
      <c r="AO28" s="301" t="str">
        <f>IF(AO27="","",VLOOKUP(AO27,'シフト記号表（勤務時間帯）'!$D$6:$X$47,21,FALSE))</f>
        <v/>
      </c>
      <c r="AP28" s="273" t="str">
        <f>IF(AP27="","",VLOOKUP(AP27,'シフト記号表（勤務時間帯）'!$D$6:$X$47,21,FALSE))</f>
        <v/>
      </c>
      <c r="AQ28" s="285" t="str">
        <f>IF(AQ27="","",VLOOKUP(AQ27,'シフト記号表（勤務時間帯）'!$D$6:$X$47,21,FALSE))</f>
        <v/>
      </c>
      <c r="AR28" s="285" t="str">
        <f>IF(AR27="","",VLOOKUP(AR27,'シフト記号表（勤務時間帯）'!$D$6:$X$47,21,FALSE))</f>
        <v/>
      </c>
      <c r="AS28" s="285" t="str">
        <f>IF(AS27="","",VLOOKUP(AS27,'シフト記号表（勤務時間帯）'!$D$6:$X$47,21,FALSE))</f>
        <v/>
      </c>
      <c r="AT28" s="285" t="str">
        <f>IF(AT27="","",VLOOKUP(AT27,'シフト記号表（勤務時間帯）'!$D$6:$X$47,21,FALSE))</f>
        <v/>
      </c>
      <c r="AU28" s="285" t="str">
        <f>IF(AU27="","",VLOOKUP(AU27,'シフト記号表（勤務時間帯）'!$D$6:$X$47,21,FALSE))</f>
        <v/>
      </c>
      <c r="AV28" s="301" t="str">
        <f>IF(AV27="","",VLOOKUP(AV27,'シフト記号表（勤務時間帯）'!$D$6:$X$47,21,FALSE))</f>
        <v/>
      </c>
      <c r="AW28" s="273" t="str">
        <f>IF(AW27="","",VLOOKUP(AW27,'シフト記号表（勤務時間帯）'!$D$6:$X$47,21,FALSE))</f>
        <v/>
      </c>
      <c r="AX28" s="285" t="str">
        <f>IF(AX27="","",VLOOKUP(AX27,'シフト記号表（勤務時間帯）'!$D$6:$X$47,21,FALSE))</f>
        <v/>
      </c>
      <c r="AY28" s="285" t="str">
        <f>IF(AY27="","",VLOOKUP(AY27,'シフト記号表（勤務時間帯）'!$D$6:$X$47,21,FALSE))</f>
        <v/>
      </c>
      <c r="AZ28" s="342" t="str">
        <f>IF($BC$3="４週",SUM(U28:AV28),IF($BC$3="暦月",SUM(U28:AY28),""))</f>
        <v/>
      </c>
      <c r="BA28" s="355"/>
      <c r="BB28" s="370" t="str">
        <f>IF($BC$3="４週",AZ28/4,IF($BC$3="暦月",(AZ28/($BC$8/7)),""))</f>
        <v/>
      </c>
      <c r="BC28" s="355"/>
      <c r="BD28" s="388"/>
      <c r="BE28" s="397"/>
      <c r="BF28" s="397"/>
      <c r="BG28" s="397"/>
      <c r="BH28" s="404"/>
    </row>
    <row r="29" spans="2:60" ht="20.25" customHeight="1">
      <c r="B29" s="126"/>
      <c r="C29" s="139"/>
      <c r="D29" s="153"/>
      <c r="E29" s="162"/>
      <c r="F29" s="162"/>
      <c r="G29" s="170">
        <f>C27</f>
        <v>0</v>
      </c>
      <c r="H29" s="180"/>
      <c r="I29" s="189"/>
      <c r="J29" s="196"/>
      <c r="K29" s="196"/>
      <c r="L29" s="170"/>
      <c r="M29" s="204"/>
      <c r="N29" s="210"/>
      <c r="O29" s="217"/>
      <c r="P29" s="223" t="s">
        <v>86</v>
      </c>
      <c r="Q29" s="113"/>
      <c r="R29" s="113"/>
      <c r="S29" s="146"/>
      <c r="T29" s="259"/>
      <c r="U29" s="274" t="str">
        <f>IF(U27="","",VLOOKUP(U27,'シフト記号表（勤務時間帯）'!$D$6:$Z$47,23,FALSE))</f>
        <v/>
      </c>
      <c r="V29" s="286" t="str">
        <f>IF(V27="","",VLOOKUP(V27,'シフト記号表（勤務時間帯）'!$D$6:$Z$47,23,FALSE))</f>
        <v/>
      </c>
      <c r="W29" s="286" t="str">
        <f>IF(W27="","",VLOOKUP(W27,'シフト記号表（勤務時間帯）'!$D$6:$Z$47,23,FALSE))</f>
        <v/>
      </c>
      <c r="X29" s="286" t="str">
        <f>IF(X27="","",VLOOKUP(X27,'シフト記号表（勤務時間帯）'!$D$6:$Z$47,23,FALSE))</f>
        <v/>
      </c>
      <c r="Y29" s="286" t="str">
        <f>IF(Y27="","",VLOOKUP(Y27,'シフト記号表（勤務時間帯）'!$D$6:$Z$47,23,FALSE))</f>
        <v/>
      </c>
      <c r="Z29" s="286" t="str">
        <f>IF(Z27="","",VLOOKUP(Z27,'シフト記号表（勤務時間帯）'!$D$6:$Z$47,23,FALSE))</f>
        <v/>
      </c>
      <c r="AA29" s="302" t="str">
        <f>IF(AA27="","",VLOOKUP(AA27,'シフト記号表（勤務時間帯）'!$D$6:$Z$47,23,FALSE))</f>
        <v/>
      </c>
      <c r="AB29" s="274" t="str">
        <f>IF(AB27="","",VLOOKUP(AB27,'シフト記号表（勤務時間帯）'!$D$6:$Z$47,23,FALSE))</f>
        <v/>
      </c>
      <c r="AC29" s="286" t="str">
        <f>IF(AC27="","",VLOOKUP(AC27,'シフト記号表（勤務時間帯）'!$D$6:$Z$47,23,FALSE))</f>
        <v/>
      </c>
      <c r="AD29" s="286" t="str">
        <f>IF(AD27="","",VLOOKUP(AD27,'シフト記号表（勤務時間帯）'!$D$6:$Z$47,23,FALSE))</f>
        <v/>
      </c>
      <c r="AE29" s="286" t="str">
        <f>IF(AE27="","",VLOOKUP(AE27,'シフト記号表（勤務時間帯）'!$D$6:$Z$47,23,FALSE))</f>
        <v/>
      </c>
      <c r="AF29" s="286" t="str">
        <f>IF(AF27="","",VLOOKUP(AF27,'シフト記号表（勤務時間帯）'!$D$6:$Z$47,23,FALSE))</f>
        <v/>
      </c>
      <c r="AG29" s="286" t="str">
        <f>IF(AG27="","",VLOOKUP(AG27,'シフト記号表（勤務時間帯）'!$D$6:$Z$47,23,FALSE))</f>
        <v/>
      </c>
      <c r="AH29" s="302" t="str">
        <f>IF(AH27="","",VLOOKUP(AH27,'シフト記号表（勤務時間帯）'!$D$6:$Z$47,23,FALSE))</f>
        <v/>
      </c>
      <c r="AI29" s="274" t="str">
        <f>IF(AI27="","",VLOOKUP(AI27,'シフト記号表（勤務時間帯）'!$D$6:$Z$47,23,FALSE))</f>
        <v/>
      </c>
      <c r="AJ29" s="286" t="str">
        <f>IF(AJ27="","",VLOOKUP(AJ27,'シフト記号表（勤務時間帯）'!$D$6:$Z$47,23,FALSE))</f>
        <v/>
      </c>
      <c r="AK29" s="286" t="str">
        <f>IF(AK27="","",VLOOKUP(AK27,'シフト記号表（勤務時間帯）'!$D$6:$Z$47,23,FALSE))</f>
        <v/>
      </c>
      <c r="AL29" s="286" t="str">
        <f>IF(AL27="","",VLOOKUP(AL27,'シフト記号表（勤務時間帯）'!$D$6:$Z$47,23,FALSE))</f>
        <v/>
      </c>
      <c r="AM29" s="286" t="str">
        <f>IF(AM27="","",VLOOKUP(AM27,'シフト記号表（勤務時間帯）'!$D$6:$Z$47,23,FALSE))</f>
        <v/>
      </c>
      <c r="AN29" s="286" t="str">
        <f>IF(AN27="","",VLOOKUP(AN27,'シフト記号表（勤務時間帯）'!$D$6:$Z$47,23,FALSE))</f>
        <v/>
      </c>
      <c r="AO29" s="302" t="str">
        <f>IF(AO27="","",VLOOKUP(AO27,'シフト記号表（勤務時間帯）'!$D$6:$Z$47,23,FALSE))</f>
        <v/>
      </c>
      <c r="AP29" s="274" t="str">
        <f>IF(AP27="","",VLOOKUP(AP27,'シフト記号表（勤務時間帯）'!$D$6:$Z$47,23,FALSE))</f>
        <v/>
      </c>
      <c r="AQ29" s="286" t="str">
        <f>IF(AQ27="","",VLOOKUP(AQ27,'シフト記号表（勤務時間帯）'!$D$6:$Z$47,23,FALSE))</f>
        <v/>
      </c>
      <c r="AR29" s="286" t="str">
        <f>IF(AR27="","",VLOOKUP(AR27,'シフト記号表（勤務時間帯）'!$D$6:$Z$47,23,FALSE))</f>
        <v/>
      </c>
      <c r="AS29" s="286" t="str">
        <f>IF(AS27="","",VLOOKUP(AS27,'シフト記号表（勤務時間帯）'!$D$6:$Z$47,23,FALSE))</f>
        <v/>
      </c>
      <c r="AT29" s="286" t="str">
        <f>IF(AT27="","",VLOOKUP(AT27,'シフト記号表（勤務時間帯）'!$D$6:$Z$47,23,FALSE))</f>
        <v/>
      </c>
      <c r="AU29" s="286" t="str">
        <f>IF(AU27="","",VLOOKUP(AU27,'シフト記号表（勤務時間帯）'!$D$6:$Z$47,23,FALSE))</f>
        <v/>
      </c>
      <c r="AV29" s="302" t="str">
        <f>IF(AV27="","",VLOOKUP(AV27,'シフト記号表（勤務時間帯）'!$D$6:$Z$47,23,FALSE))</f>
        <v/>
      </c>
      <c r="AW29" s="274" t="str">
        <f>IF(AW27="","",VLOOKUP(AW27,'シフト記号表（勤務時間帯）'!$D$6:$Z$47,23,FALSE))</f>
        <v/>
      </c>
      <c r="AX29" s="286" t="str">
        <f>IF(AX27="","",VLOOKUP(AX27,'シフト記号表（勤務時間帯）'!$D$6:$Z$47,23,FALSE))</f>
        <v/>
      </c>
      <c r="AY29" s="286" t="str">
        <f>IF(AY27="","",VLOOKUP(AY27,'シフト記号表（勤務時間帯）'!$D$6:$Z$47,23,FALSE))</f>
        <v/>
      </c>
      <c r="AZ29" s="343" t="str">
        <f>IF($BC$3="４週",SUM(U29:AV29),IF($BC$3="暦月",SUM(U29:AY29),""))</f>
        <v/>
      </c>
      <c r="BA29" s="356"/>
      <c r="BB29" s="371" t="str">
        <f>IF($BC$3="４週",AZ29/4,IF($BC$3="暦月",(AZ29/($BC$8/7)),""))</f>
        <v/>
      </c>
      <c r="BC29" s="356"/>
      <c r="BD29" s="389"/>
      <c r="BE29" s="394"/>
      <c r="BF29" s="394"/>
      <c r="BG29" s="394"/>
      <c r="BH29" s="405"/>
    </row>
    <row r="30" spans="2:60" ht="20.25" customHeight="1">
      <c r="B30" s="127"/>
      <c r="C30" s="140"/>
      <c r="D30" s="154"/>
      <c r="E30" s="163"/>
      <c r="F30" s="161"/>
      <c r="G30" s="169"/>
      <c r="H30" s="183"/>
      <c r="I30" s="190"/>
      <c r="J30" s="197"/>
      <c r="K30" s="197"/>
      <c r="L30" s="171"/>
      <c r="M30" s="205"/>
      <c r="N30" s="211"/>
      <c r="O30" s="218"/>
      <c r="P30" s="224" t="s">
        <v>36</v>
      </c>
      <c r="Q30" s="233"/>
      <c r="R30" s="233"/>
      <c r="S30" s="243"/>
      <c r="T30" s="256"/>
      <c r="U30" s="275"/>
      <c r="V30" s="287"/>
      <c r="W30" s="287"/>
      <c r="X30" s="287"/>
      <c r="Y30" s="287"/>
      <c r="Z30" s="287"/>
      <c r="AA30" s="303"/>
      <c r="AB30" s="275"/>
      <c r="AC30" s="287"/>
      <c r="AD30" s="287"/>
      <c r="AE30" s="287"/>
      <c r="AF30" s="287"/>
      <c r="AG30" s="287"/>
      <c r="AH30" s="303"/>
      <c r="AI30" s="275"/>
      <c r="AJ30" s="287"/>
      <c r="AK30" s="287"/>
      <c r="AL30" s="287"/>
      <c r="AM30" s="287"/>
      <c r="AN30" s="287"/>
      <c r="AO30" s="303"/>
      <c r="AP30" s="275"/>
      <c r="AQ30" s="287"/>
      <c r="AR30" s="287"/>
      <c r="AS30" s="287"/>
      <c r="AT30" s="287"/>
      <c r="AU30" s="287"/>
      <c r="AV30" s="303"/>
      <c r="AW30" s="275"/>
      <c r="AX30" s="287"/>
      <c r="AY30" s="287"/>
      <c r="AZ30" s="344"/>
      <c r="BA30" s="357"/>
      <c r="BB30" s="372"/>
      <c r="BC30" s="357"/>
      <c r="BD30" s="390"/>
      <c r="BE30" s="395"/>
      <c r="BF30" s="395"/>
      <c r="BG30" s="395"/>
      <c r="BH30" s="406"/>
    </row>
    <row r="31" spans="2:60" ht="20.25" customHeight="1">
      <c r="B31" s="125">
        <f>B28+1</f>
        <v>4</v>
      </c>
      <c r="C31" s="138"/>
      <c r="D31" s="156"/>
      <c r="E31" s="161"/>
      <c r="F31" s="161">
        <f>C30</f>
        <v>0</v>
      </c>
      <c r="G31" s="169"/>
      <c r="H31" s="179"/>
      <c r="I31" s="188"/>
      <c r="J31" s="199"/>
      <c r="K31" s="199"/>
      <c r="L31" s="169"/>
      <c r="M31" s="203"/>
      <c r="N31" s="213"/>
      <c r="O31" s="216"/>
      <c r="P31" s="222" t="s">
        <v>85</v>
      </c>
      <c r="Q31" s="231"/>
      <c r="R31" s="231"/>
      <c r="S31" s="241"/>
      <c r="T31" s="254"/>
      <c r="U31" s="273" t="str">
        <f>IF(U30="","",VLOOKUP(U30,'シフト記号表（勤務時間帯）'!$D$6:$X$47,21,FALSE))</f>
        <v/>
      </c>
      <c r="V31" s="285" t="str">
        <f>IF(V30="","",VLOOKUP(V30,'シフト記号表（勤務時間帯）'!$D$6:$X$47,21,FALSE))</f>
        <v/>
      </c>
      <c r="W31" s="285" t="str">
        <f>IF(W30="","",VLOOKUP(W30,'シフト記号表（勤務時間帯）'!$D$6:$X$47,21,FALSE))</f>
        <v/>
      </c>
      <c r="X31" s="285" t="str">
        <f>IF(X30="","",VLOOKUP(X30,'シフト記号表（勤務時間帯）'!$D$6:$X$47,21,FALSE))</f>
        <v/>
      </c>
      <c r="Y31" s="285" t="str">
        <f>IF(Y30="","",VLOOKUP(Y30,'シフト記号表（勤務時間帯）'!$D$6:$X$47,21,FALSE))</f>
        <v/>
      </c>
      <c r="Z31" s="285" t="str">
        <f>IF(Z30="","",VLOOKUP(Z30,'シフト記号表（勤務時間帯）'!$D$6:$X$47,21,FALSE))</f>
        <v/>
      </c>
      <c r="AA31" s="301" t="str">
        <f>IF(AA30="","",VLOOKUP(AA30,'シフト記号表（勤務時間帯）'!$D$6:$X$47,21,FALSE))</f>
        <v/>
      </c>
      <c r="AB31" s="273" t="str">
        <f>IF(AB30="","",VLOOKUP(AB30,'シフト記号表（勤務時間帯）'!$D$6:$X$47,21,FALSE))</f>
        <v/>
      </c>
      <c r="AC31" s="285" t="str">
        <f>IF(AC30="","",VLOOKUP(AC30,'シフト記号表（勤務時間帯）'!$D$6:$X$47,21,FALSE))</f>
        <v/>
      </c>
      <c r="AD31" s="285" t="str">
        <f>IF(AD30="","",VLOOKUP(AD30,'シフト記号表（勤務時間帯）'!$D$6:$X$47,21,FALSE))</f>
        <v/>
      </c>
      <c r="AE31" s="285" t="str">
        <f>IF(AE30="","",VLOOKUP(AE30,'シフト記号表（勤務時間帯）'!$D$6:$X$47,21,FALSE))</f>
        <v/>
      </c>
      <c r="AF31" s="285" t="str">
        <f>IF(AF30="","",VLOOKUP(AF30,'シフト記号表（勤務時間帯）'!$D$6:$X$47,21,FALSE))</f>
        <v/>
      </c>
      <c r="AG31" s="285" t="str">
        <f>IF(AG30="","",VLOOKUP(AG30,'シフト記号表（勤務時間帯）'!$D$6:$X$47,21,FALSE))</f>
        <v/>
      </c>
      <c r="AH31" s="301" t="str">
        <f>IF(AH30="","",VLOOKUP(AH30,'シフト記号表（勤務時間帯）'!$D$6:$X$47,21,FALSE))</f>
        <v/>
      </c>
      <c r="AI31" s="273" t="str">
        <f>IF(AI30="","",VLOOKUP(AI30,'シフト記号表（勤務時間帯）'!$D$6:$X$47,21,FALSE))</f>
        <v/>
      </c>
      <c r="AJ31" s="285" t="str">
        <f>IF(AJ30="","",VLOOKUP(AJ30,'シフト記号表（勤務時間帯）'!$D$6:$X$47,21,FALSE))</f>
        <v/>
      </c>
      <c r="AK31" s="285" t="str">
        <f>IF(AK30="","",VLOOKUP(AK30,'シフト記号表（勤務時間帯）'!$D$6:$X$47,21,FALSE))</f>
        <v/>
      </c>
      <c r="AL31" s="285" t="str">
        <f>IF(AL30="","",VLOOKUP(AL30,'シフト記号表（勤務時間帯）'!$D$6:$X$47,21,FALSE))</f>
        <v/>
      </c>
      <c r="AM31" s="285" t="str">
        <f>IF(AM30="","",VLOOKUP(AM30,'シフト記号表（勤務時間帯）'!$D$6:$X$47,21,FALSE))</f>
        <v/>
      </c>
      <c r="AN31" s="285" t="str">
        <f>IF(AN30="","",VLOOKUP(AN30,'シフト記号表（勤務時間帯）'!$D$6:$X$47,21,FALSE))</f>
        <v/>
      </c>
      <c r="AO31" s="301" t="str">
        <f>IF(AO30="","",VLOOKUP(AO30,'シフト記号表（勤務時間帯）'!$D$6:$X$47,21,FALSE))</f>
        <v/>
      </c>
      <c r="AP31" s="273" t="str">
        <f>IF(AP30="","",VLOOKUP(AP30,'シフト記号表（勤務時間帯）'!$D$6:$X$47,21,FALSE))</f>
        <v/>
      </c>
      <c r="AQ31" s="285" t="str">
        <f>IF(AQ30="","",VLOOKUP(AQ30,'シフト記号表（勤務時間帯）'!$D$6:$X$47,21,FALSE))</f>
        <v/>
      </c>
      <c r="AR31" s="285" t="str">
        <f>IF(AR30="","",VLOOKUP(AR30,'シフト記号表（勤務時間帯）'!$D$6:$X$47,21,FALSE))</f>
        <v/>
      </c>
      <c r="AS31" s="285" t="str">
        <f>IF(AS30="","",VLOOKUP(AS30,'シフト記号表（勤務時間帯）'!$D$6:$X$47,21,FALSE))</f>
        <v/>
      </c>
      <c r="AT31" s="285" t="str">
        <f>IF(AT30="","",VLOOKUP(AT30,'シフト記号表（勤務時間帯）'!$D$6:$X$47,21,FALSE))</f>
        <v/>
      </c>
      <c r="AU31" s="285" t="str">
        <f>IF(AU30="","",VLOOKUP(AU30,'シフト記号表（勤務時間帯）'!$D$6:$X$47,21,FALSE))</f>
        <v/>
      </c>
      <c r="AV31" s="301" t="str">
        <f>IF(AV30="","",VLOOKUP(AV30,'シフト記号表（勤務時間帯）'!$D$6:$X$47,21,FALSE))</f>
        <v/>
      </c>
      <c r="AW31" s="273" t="str">
        <f>IF(AW30="","",VLOOKUP(AW30,'シフト記号表（勤務時間帯）'!$D$6:$X$47,21,FALSE))</f>
        <v/>
      </c>
      <c r="AX31" s="285" t="str">
        <f>IF(AX30="","",VLOOKUP(AX30,'シフト記号表（勤務時間帯）'!$D$6:$X$47,21,FALSE))</f>
        <v/>
      </c>
      <c r="AY31" s="285" t="str">
        <f>IF(AY30="","",VLOOKUP(AY30,'シフト記号表（勤務時間帯）'!$D$6:$X$47,21,FALSE))</f>
        <v/>
      </c>
      <c r="AZ31" s="342" t="str">
        <f>IF($BC$3="４週",SUM(U31:AV31),IF($BC$3="暦月",SUM(U31:AY31),""))</f>
        <v/>
      </c>
      <c r="BA31" s="355"/>
      <c r="BB31" s="370" t="str">
        <f>IF($BC$3="４週",AZ31/4,IF($BC$3="暦月",(AZ31/($BC$8/7)),""))</f>
        <v/>
      </c>
      <c r="BC31" s="355"/>
      <c r="BD31" s="388"/>
      <c r="BE31" s="397"/>
      <c r="BF31" s="397"/>
      <c r="BG31" s="397"/>
      <c r="BH31" s="404"/>
    </row>
    <row r="32" spans="2:60" ht="20.25" customHeight="1">
      <c r="B32" s="126"/>
      <c r="C32" s="139"/>
      <c r="D32" s="153"/>
      <c r="E32" s="162"/>
      <c r="F32" s="162"/>
      <c r="G32" s="170">
        <f>C30</f>
        <v>0</v>
      </c>
      <c r="H32" s="180"/>
      <c r="I32" s="189"/>
      <c r="J32" s="196"/>
      <c r="K32" s="196"/>
      <c r="L32" s="170"/>
      <c r="M32" s="204"/>
      <c r="N32" s="210"/>
      <c r="O32" s="217"/>
      <c r="P32" s="223" t="s">
        <v>86</v>
      </c>
      <c r="Q32" s="236"/>
      <c r="R32" s="236"/>
      <c r="S32" s="242"/>
      <c r="T32" s="255"/>
      <c r="U32" s="274" t="str">
        <f>IF(U30="","",VLOOKUP(U30,'シフト記号表（勤務時間帯）'!$D$6:$Z$47,23,FALSE))</f>
        <v/>
      </c>
      <c r="V32" s="286" t="str">
        <f>IF(V30="","",VLOOKUP(V30,'シフト記号表（勤務時間帯）'!$D$6:$Z$47,23,FALSE))</f>
        <v/>
      </c>
      <c r="W32" s="286" t="str">
        <f>IF(W30="","",VLOOKUP(W30,'シフト記号表（勤務時間帯）'!$D$6:$Z$47,23,FALSE))</f>
        <v/>
      </c>
      <c r="X32" s="286" t="str">
        <f>IF(X30="","",VLOOKUP(X30,'シフト記号表（勤務時間帯）'!$D$6:$Z$47,23,FALSE))</f>
        <v/>
      </c>
      <c r="Y32" s="286" t="str">
        <f>IF(Y30="","",VLOOKUP(Y30,'シフト記号表（勤務時間帯）'!$D$6:$Z$47,23,FALSE))</f>
        <v/>
      </c>
      <c r="Z32" s="286" t="str">
        <f>IF(Z30="","",VLOOKUP(Z30,'シフト記号表（勤務時間帯）'!$D$6:$Z$47,23,FALSE))</f>
        <v/>
      </c>
      <c r="AA32" s="302" t="str">
        <f>IF(AA30="","",VLOOKUP(AA30,'シフト記号表（勤務時間帯）'!$D$6:$Z$47,23,FALSE))</f>
        <v/>
      </c>
      <c r="AB32" s="274" t="str">
        <f>IF(AB30="","",VLOOKUP(AB30,'シフト記号表（勤務時間帯）'!$D$6:$Z$47,23,FALSE))</f>
        <v/>
      </c>
      <c r="AC32" s="286" t="str">
        <f>IF(AC30="","",VLOOKUP(AC30,'シフト記号表（勤務時間帯）'!$D$6:$Z$47,23,FALSE))</f>
        <v/>
      </c>
      <c r="AD32" s="286" t="str">
        <f>IF(AD30="","",VLOOKUP(AD30,'シフト記号表（勤務時間帯）'!$D$6:$Z$47,23,FALSE))</f>
        <v/>
      </c>
      <c r="AE32" s="286" t="str">
        <f>IF(AE30="","",VLOOKUP(AE30,'シフト記号表（勤務時間帯）'!$D$6:$Z$47,23,FALSE))</f>
        <v/>
      </c>
      <c r="AF32" s="286" t="str">
        <f>IF(AF30="","",VLOOKUP(AF30,'シフト記号表（勤務時間帯）'!$D$6:$Z$47,23,FALSE))</f>
        <v/>
      </c>
      <c r="AG32" s="286" t="str">
        <f>IF(AG30="","",VLOOKUP(AG30,'シフト記号表（勤務時間帯）'!$D$6:$Z$47,23,FALSE))</f>
        <v/>
      </c>
      <c r="AH32" s="302" t="str">
        <f>IF(AH30="","",VLOOKUP(AH30,'シフト記号表（勤務時間帯）'!$D$6:$Z$47,23,FALSE))</f>
        <v/>
      </c>
      <c r="AI32" s="274" t="str">
        <f>IF(AI30="","",VLOOKUP(AI30,'シフト記号表（勤務時間帯）'!$D$6:$Z$47,23,FALSE))</f>
        <v/>
      </c>
      <c r="AJ32" s="286" t="str">
        <f>IF(AJ30="","",VLOOKUP(AJ30,'シフト記号表（勤務時間帯）'!$D$6:$Z$47,23,FALSE))</f>
        <v/>
      </c>
      <c r="AK32" s="286" t="str">
        <f>IF(AK30="","",VLOOKUP(AK30,'シフト記号表（勤務時間帯）'!$D$6:$Z$47,23,FALSE))</f>
        <v/>
      </c>
      <c r="AL32" s="286" t="str">
        <f>IF(AL30="","",VLOOKUP(AL30,'シフト記号表（勤務時間帯）'!$D$6:$Z$47,23,FALSE))</f>
        <v/>
      </c>
      <c r="AM32" s="286" t="str">
        <f>IF(AM30="","",VLOOKUP(AM30,'シフト記号表（勤務時間帯）'!$D$6:$Z$47,23,FALSE))</f>
        <v/>
      </c>
      <c r="AN32" s="286" t="str">
        <f>IF(AN30="","",VLOOKUP(AN30,'シフト記号表（勤務時間帯）'!$D$6:$Z$47,23,FALSE))</f>
        <v/>
      </c>
      <c r="AO32" s="302" t="str">
        <f>IF(AO30="","",VLOOKUP(AO30,'シフト記号表（勤務時間帯）'!$D$6:$Z$47,23,FALSE))</f>
        <v/>
      </c>
      <c r="AP32" s="274" t="str">
        <f>IF(AP30="","",VLOOKUP(AP30,'シフト記号表（勤務時間帯）'!$D$6:$Z$47,23,FALSE))</f>
        <v/>
      </c>
      <c r="AQ32" s="286" t="str">
        <f>IF(AQ30="","",VLOOKUP(AQ30,'シフト記号表（勤務時間帯）'!$D$6:$Z$47,23,FALSE))</f>
        <v/>
      </c>
      <c r="AR32" s="286" t="str">
        <f>IF(AR30="","",VLOOKUP(AR30,'シフト記号表（勤務時間帯）'!$D$6:$Z$47,23,FALSE))</f>
        <v/>
      </c>
      <c r="AS32" s="286" t="str">
        <f>IF(AS30="","",VLOOKUP(AS30,'シフト記号表（勤務時間帯）'!$D$6:$Z$47,23,FALSE))</f>
        <v/>
      </c>
      <c r="AT32" s="286" t="str">
        <f>IF(AT30="","",VLOOKUP(AT30,'シフト記号表（勤務時間帯）'!$D$6:$Z$47,23,FALSE))</f>
        <v/>
      </c>
      <c r="AU32" s="286" t="str">
        <f>IF(AU30="","",VLOOKUP(AU30,'シフト記号表（勤務時間帯）'!$D$6:$Z$47,23,FALSE))</f>
        <v/>
      </c>
      <c r="AV32" s="302" t="str">
        <f>IF(AV30="","",VLOOKUP(AV30,'シフト記号表（勤務時間帯）'!$D$6:$Z$47,23,FALSE))</f>
        <v/>
      </c>
      <c r="AW32" s="274" t="str">
        <f>IF(AW30="","",VLOOKUP(AW30,'シフト記号表（勤務時間帯）'!$D$6:$Z$47,23,FALSE))</f>
        <v/>
      </c>
      <c r="AX32" s="286" t="str">
        <f>IF(AX30="","",VLOOKUP(AX30,'シフト記号表（勤務時間帯）'!$D$6:$Z$47,23,FALSE))</f>
        <v/>
      </c>
      <c r="AY32" s="286" t="str">
        <f>IF(AY30="","",VLOOKUP(AY30,'シフト記号表（勤務時間帯）'!$D$6:$Z$47,23,FALSE))</f>
        <v/>
      </c>
      <c r="AZ32" s="343" t="str">
        <f>IF($BC$3="４週",SUM(U32:AV32),IF($BC$3="暦月",SUM(U32:AY32),""))</f>
        <v/>
      </c>
      <c r="BA32" s="356"/>
      <c r="BB32" s="371" t="str">
        <f>IF($BC$3="４週",AZ32/4,IF($BC$3="暦月",(AZ32/($BC$8/7)),""))</f>
        <v/>
      </c>
      <c r="BC32" s="356"/>
      <c r="BD32" s="389"/>
      <c r="BE32" s="394"/>
      <c r="BF32" s="394"/>
      <c r="BG32" s="394"/>
      <c r="BH32" s="405"/>
    </row>
    <row r="33" spans="2:60" ht="20.25" customHeight="1">
      <c r="B33" s="127"/>
      <c r="C33" s="140"/>
      <c r="D33" s="154"/>
      <c r="E33" s="163"/>
      <c r="F33" s="161"/>
      <c r="G33" s="169"/>
      <c r="H33" s="183"/>
      <c r="I33" s="190"/>
      <c r="J33" s="197"/>
      <c r="K33" s="197"/>
      <c r="L33" s="171"/>
      <c r="M33" s="205"/>
      <c r="N33" s="211"/>
      <c r="O33" s="218"/>
      <c r="P33" s="224" t="s">
        <v>36</v>
      </c>
      <c r="Q33" s="233"/>
      <c r="R33" s="233"/>
      <c r="S33" s="243"/>
      <c r="T33" s="256"/>
      <c r="U33" s="275"/>
      <c r="V33" s="287"/>
      <c r="W33" s="287"/>
      <c r="X33" s="287"/>
      <c r="Y33" s="287"/>
      <c r="Z33" s="287"/>
      <c r="AA33" s="303"/>
      <c r="AB33" s="275"/>
      <c r="AC33" s="287"/>
      <c r="AD33" s="287"/>
      <c r="AE33" s="287"/>
      <c r="AF33" s="287"/>
      <c r="AG33" s="287"/>
      <c r="AH33" s="303"/>
      <c r="AI33" s="275"/>
      <c r="AJ33" s="287"/>
      <c r="AK33" s="287"/>
      <c r="AL33" s="287"/>
      <c r="AM33" s="287"/>
      <c r="AN33" s="287"/>
      <c r="AO33" s="303"/>
      <c r="AP33" s="275"/>
      <c r="AQ33" s="287"/>
      <c r="AR33" s="287"/>
      <c r="AS33" s="287"/>
      <c r="AT33" s="287"/>
      <c r="AU33" s="287"/>
      <c r="AV33" s="303"/>
      <c r="AW33" s="275"/>
      <c r="AX33" s="287"/>
      <c r="AY33" s="287"/>
      <c r="AZ33" s="344"/>
      <c r="BA33" s="357"/>
      <c r="BB33" s="372"/>
      <c r="BC33" s="357"/>
      <c r="BD33" s="390"/>
      <c r="BE33" s="395"/>
      <c r="BF33" s="395"/>
      <c r="BG33" s="395"/>
      <c r="BH33" s="406"/>
    </row>
    <row r="34" spans="2:60" ht="20.25" customHeight="1">
      <c r="B34" s="125">
        <f>B31+1</f>
        <v>5</v>
      </c>
      <c r="C34" s="138"/>
      <c r="D34" s="156"/>
      <c r="E34" s="161"/>
      <c r="F34" s="161">
        <f>C33</f>
        <v>0</v>
      </c>
      <c r="G34" s="169"/>
      <c r="H34" s="179"/>
      <c r="I34" s="188"/>
      <c r="J34" s="199"/>
      <c r="K34" s="199"/>
      <c r="L34" s="169"/>
      <c r="M34" s="203"/>
      <c r="N34" s="213"/>
      <c r="O34" s="216"/>
      <c r="P34" s="222" t="s">
        <v>85</v>
      </c>
      <c r="Q34" s="231"/>
      <c r="R34" s="231"/>
      <c r="S34" s="241"/>
      <c r="T34" s="254"/>
      <c r="U34" s="273" t="str">
        <f>IF(U33="","",VLOOKUP(U33,'シフト記号表（勤務時間帯）'!$D$6:$X$47,21,FALSE))</f>
        <v/>
      </c>
      <c r="V34" s="285" t="str">
        <f>IF(V33="","",VLOOKUP(V33,'シフト記号表（勤務時間帯）'!$D$6:$X$47,21,FALSE))</f>
        <v/>
      </c>
      <c r="W34" s="285" t="str">
        <f>IF(W33="","",VLOOKUP(W33,'シフト記号表（勤務時間帯）'!$D$6:$X$47,21,FALSE))</f>
        <v/>
      </c>
      <c r="X34" s="285" t="str">
        <f>IF(X33="","",VLOOKUP(X33,'シフト記号表（勤務時間帯）'!$D$6:$X$47,21,FALSE))</f>
        <v/>
      </c>
      <c r="Y34" s="285" t="str">
        <f>IF(Y33="","",VLOOKUP(Y33,'シフト記号表（勤務時間帯）'!$D$6:$X$47,21,FALSE))</f>
        <v/>
      </c>
      <c r="Z34" s="285" t="str">
        <f>IF(Z33="","",VLOOKUP(Z33,'シフト記号表（勤務時間帯）'!$D$6:$X$47,21,FALSE))</f>
        <v/>
      </c>
      <c r="AA34" s="301" t="str">
        <f>IF(AA33="","",VLOOKUP(AA33,'シフト記号表（勤務時間帯）'!$D$6:$X$47,21,FALSE))</f>
        <v/>
      </c>
      <c r="AB34" s="273" t="str">
        <f>IF(AB33="","",VLOOKUP(AB33,'シフト記号表（勤務時間帯）'!$D$6:$X$47,21,FALSE))</f>
        <v/>
      </c>
      <c r="AC34" s="285" t="str">
        <f>IF(AC33="","",VLOOKUP(AC33,'シフト記号表（勤務時間帯）'!$D$6:$X$47,21,FALSE))</f>
        <v/>
      </c>
      <c r="AD34" s="285" t="str">
        <f>IF(AD33="","",VLOOKUP(AD33,'シフト記号表（勤務時間帯）'!$D$6:$X$47,21,FALSE))</f>
        <v/>
      </c>
      <c r="AE34" s="285" t="str">
        <f>IF(AE33="","",VLOOKUP(AE33,'シフト記号表（勤務時間帯）'!$D$6:$X$47,21,FALSE))</f>
        <v/>
      </c>
      <c r="AF34" s="285" t="str">
        <f>IF(AF33="","",VLOOKUP(AF33,'シフト記号表（勤務時間帯）'!$D$6:$X$47,21,FALSE))</f>
        <v/>
      </c>
      <c r="AG34" s="285" t="str">
        <f>IF(AG33="","",VLOOKUP(AG33,'シフト記号表（勤務時間帯）'!$D$6:$X$47,21,FALSE))</f>
        <v/>
      </c>
      <c r="AH34" s="301" t="str">
        <f>IF(AH33="","",VLOOKUP(AH33,'シフト記号表（勤務時間帯）'!$D$6:$X$47,21,FALSE))</f>
        <v/>
      </c>
      <c r="AI34" s="273" t="str">
        <f>IF(AI33="","",VLOOKUP(AI33,'シフト記号表（勤務時間帯）'!$D$6:$X$47,21,FALSE))</f>
        <v/>
      </c>
      <c r="AJ34" s="285" t="str">
        <f>IF(AJ33="","",VLOOKUP(AJ33,'シフト記号表（勤務時間帯）'!$D$6:$X$47,21,FALSE))</f>
        <v/>
      </c>
      <c r="AK34" s="285" t="str">
        <f>IF(AK33="","",VLOOKUP(AK33,'シフト記号表（勤務時間帯）'!$D$6:$X$47,21,FALSE))</f>
        <v/>
      </c>
      <c r="AL34" s="285" t="str">
        <f>IF(AL33="","",VLOOKUP(AL33,'シフト記号表（勤務時間帯）'!$D$6:$X$47,21,FALSE))</f>
        <v/>
      </c>
      <c r="AM34" s="285" t="str">
        <f>IF(AM33="","",VLOOKUP(AM33,'シフト記号表（勤務時間帯）'!$D$6:$X$47,21,FALSE))</f>
        <v/>
      </c>
      <c r="AN34" s="285" t="str">
        <f>IF(AN33="","",VLOOKUP(AN33,'シフト記号表（勤務時間帯）'!$D$6:$X$47,21,FALSE))</f>
        <v/>
      </c>
      <c r="AO34" s="301" t="str">
        <f>IF(AO33="","",VLOOKUP(AO33,'シフト記号表（勤務時間帯）'!$D$6:$X$47,21,FALSE))</f>
        <v/>
      </c>
      <c r="AP34" s="273" t="str">
        <f>IF(AP33="","",VLOOKUP(AP33,'シフト記号表（勤務時間帯）'!$D$6:$X$47,21,FALSE))</f>
        <v/>
      </c>
      <c r="AQ34" s="285" t="str">
        <f>IF(AQ33="","",VLOOKUP(AQ33,'シフト記号表（勤務時間帯）'!$D$6:$X$47,21,FALSE))</f>
        <v/>
      </c>
      <c r="AR34" s="285" t="str">
        <f>IF(AR33="","",VLOOKUP(AR33,'シフト記号表（勤務時間帯）'!$D$6:$X$47,21,FALSE))</f>
        <v/>
      </c>
      <c r="AS34" s="285" t="str">
        <f>IF(AS33="","",VLOOKUP(AS33,'シフト記号表（勤務時間帯）'!$D$6:$X$47,21,FALSE))</f>
        <v/>
      </c>
      <c r="AT34" s="285" t="str">
        <f>IF(AT33="","",VLOOKUP(AT33,'シフト記号表（勤務時間帯）'!$D$6:$X$47,21,FALSE))</f>
        <v/>
      </c>
      <c r="AU34" s="285" t="str">
        <f>IF(AU33="","",VLOOKUP(AU33,'シフト記号表（勤務時間帯）'!$D$6:$X$47,21,FALSE))</f>
        <v/>
      </c>
      <c r="AV34" s="301" t="str">
        <f>IF(AV33="","",VLOOKUP(AV33,'シフト記号表（勤務時間帯）'!$D$6:$X$47,21,FALSE))</f>
        <v/>
      </c>
      <c r="AW34" s="273" t="str">
        <f>IF(AW33="","",VLOOKUP(AW33,'シフト記号表（勤務時間帯）'!$D$6:$X$47,21,FALSE))</f>
        <v/>
      </c>
      <c r="AX34" s="285" t="str">
        <f>IF(AX33="","",VLOOKUP(AX33,'シフト記号表（勤務時間帯）'!$D$6:$X$47,21,FALSE))</f>
        <v/>
      </c>
      <c r="AY34" s="285" t="str">
        <f>IF(AY33="","",VLOOKUP(AY33,'シフト記号表（勤務時間帯）'!$D$6:$X$47,21,FALSE))</f>
        <v/>
      </c>
      <c r="AZ34" s="342" t="str">
        <f>IF($BC$3="４週",SUM(U34:AV34),IF($BC$3="暦月",SUM(U34:AY34),""))</f>
        <v/>
      </c>
      <c r="BA34" s="355"/>
      <c r="BB34" s="370" t="str">
        <f>IF($BC$3="４週",AZ34/4,IF($BC$3="暦月",(AZ34/($BC$8/7)),""))</f>
        <v/>
      </c>
      <c r="BC34" s="355"/>
      <c r="BD34" s="388"/>
      <c r="BE34" s="397"/>
      <c r="BF34" s="397"/>
      <c r="BG34" s="397"/>
      <c r="BH34" s="404"/>
    </row>
    <row r="35" spans="2:60" ht="20.25" customHeight="1">
      <c r="B35" s="126"/>
      <c r="C35" s="139"/>
      <c r="D35" s="153"/>
      <c r="E35" s="162"/>
      <c r="F35" s="162"/>
      <c r="G35" s="170">
        <f>C33</f>
        <v>0</v>
      </c>
      <c r="H35" s="180"/>
      <c r="I35" s="189"/>
      <c r="J35" s="196"/>
      <c r="K35" s="196"/>
      <c r="L35" s="170"/>
      <c r="M35" s="204"/>
      <c r="N35" s="210"/>
      <c r="O35" s="217"/>
      <c r="P35" s="223" t="s">
        <v>86</v>
      </c>
      <c r="Q35" s="232"/>
      <c r="R35" s="232"/>
      <c r="S35" s="246"/>
      <c r="T35" s="260"/>
      <c r="U35" s="274" t="str">
        <f>IF(U33="","",VLOOKUP(U33,'シフト記号表（勤務時間帯）'!$D$6:$Z$47,23,FALSE))</f>
        <v/>
      </c>
      <c r="V35" s="286" t="str">
        <f>IF(V33="","",VLOOKUP(V33,'シフト記号表（勤務時間帯）'!$D$6:$Z$47,23,FALSE))</f>
        <v/>
      </c>
      <c r="W35" s="286" t="str">
        <f>IF(W33="","",VLOOKUP(W33,'シフト記号表（勤務時間帯）'!$D$6:$Z$47,23,FALSE))</f>
        <v/>
      </c>
      <c r="X35" s="286" t="str">
        <f>IF(X33="","",VLOOKUP(X33,'シフト記号表（勤務時間帯）'!$D$6:$Z$47,23,FALSE))</f>
        <v/>
      </c>
      <c r="Y35" s="286" t="str">
        <f>IF(Y33="","",VLOOKUP(Y33,'シフト記号表（勤務時間帯）'!$D$6:$Z$47,23,FALSE))</f>
        <v/>
      </c>
      <c r="Z35" s="286" t="str">
        <f>IF(Z33="","",VLOOKUP(Z33,'シフト記号表（勤務時間帯）'!$D$6:$Z$47,23,FALSE))</f>
        <v/>
      </c>
      <c r="AA35" s="302" t="str">
        <f>IF(AA33="","",VLOOKUP(AA33,'シフト記号表（勤務時間帯）'!$D$6:$Z$47,23,FALSE))</f>
        <v/>
      </c>
      <c r="AB35" s="274" t="str">
        <f>IF(AB33="","",VLOOKUP(AB33,'シフト記号表（勤務時間帯）'!$D$6:$Z$47,23,FALSE))</f>
        <v/>
      </c>
      <c r="AC35" s="286" t="str">
        <f>IF(AC33="","",VLOOKUP(AC33,'シフト記号表（勤務時間帯）'!$D$6:$Z$47,23,FALSE))</f>
        <v/>
      </c>
      <c r="AD35" s="286" t="str">
        <f>IF(AD33="","",VLOOKUP(AD33,'シフト記号表（勤務時間帯）'!$D$6:$Z$47,23,FALSE))</f>
        <v/>
      </c>
      <c r="AE35" s="286" t="str">
        <f>IF(AE33="","",VLOOKUP(AE33,'シフト記号表（勤務時間帯）'!$D$6:$Z$47,23,FALSE))</f>
        <v/>
      </c>
      <c r="AF35" s="286" t="str">
        <f>IF(AF33="","",VLOOKUP(AF33,'シフト記号表（勤務時間帯）'!$D$6:$Z$47,23,FALSE))</f>
        <v/>
      </c>
      <c r="AG35" s="286" t="str">
        <f>IF(AG33="","",VLOOKUP(AG33,'シフト記号表（勤務時間帯）'!$D$6:$Z$47,23,FALSE))</f>
        <v/>
      </c>
      <c r="AH35" s="302" t="str">
        <f>IF(AH33="","",VLOOKUP(AH33,'シフト記号表（勤務時間帯）'!$D$6:$Z$47,23,FALSE))</f>
        <v/>
      </c>
      <c r="AI35" s="274" t="str">
        <f>IF(AI33="","",VLOOKUP(AI33,'シフト記号表（勤務時間帯）'!$D$6:$Z$47,23,FALSE))</f>
        <v/>
      </c>
      <c r="AJ35" s="286" t="str">
        <f>IF(AJ33="","",VLOOKUP(AJ33,'シフト記号表（勤務時間帯）'!$D$6:$Z$47,23,FALSE))</f>
        <v/>
      </c>
      <c r="AK35" s="286" t="str">
        <f>IF(AK33="","",VLOOKUP(AK33,'シフト記号表（勤務時間帯）'!$D$6:$Z$47,23,FALSE))</f>
        <v/>
      </c>
      <c r="AL35" s="286" t="str">
        <f>IF(AL33="","",VLOOKUP(AL33,'シフト記号表（勤務時間帯）'!$D$6:$Z$47,23,FALSE))</f>
        <v/>
      </c>
      <c r="AM35" s="286" t="str">
        <f>IF(AM33="","",VLOOKUP(AM33,'シフト記号表（勤務時間帯）'!$D$6:$Z$47,23,FALSE))</f>
        <v/>
      </c>
      <c r="AN35" s="286" t="str">
        <f>IF(AN33="","",VLOOKUP(AN33,'シフト記号表（勤務時間帯）'!$D$6:$Z$47,23,FALSE))</f>
        <v/>
      </c>
      <c r="AO35" s="302" t="str">
        <f>IF(AO33="","",VLOOKUP(AO33,'シフト記号表（勤務時間帯）'!$D$6:$Z$47,23,FALSE))</f>
        <v/>
      </c>
      <c r="AP35" s="274" t="str">
        <f>IF(AP33="","",VLOOKUP(AP33,'シフト記号表（勤務時間帯）'!$D$6:$Z$47,23,FALSE))</f>
        <v/>
      </c>
      <c r="AQ35" s="286" t="str">
        <f>IF(AQ33="","",VLOOKUP(AQ33,'シフト記号表（勤務時間帯）'!$D$6:$Z$47,23,FALSE))</f>
        <v/>
      </c>
      <c r="AR35" s="286" t="str">
        <f>IF(AR33="","",VLOOKUP(AR33,'シフト記号表（勤務時間帯）'!$D$6:$Z$47,23,FALSE))</f>
        <v/>
      </c>
      <c r="AS35" s="286" t="str">
        <f>IF(AS33="","",VLOOKUP(AS33,'シフト記号表（勤務時間帯）'!$D$6:$Z$47,23,FALSE))</f>
        <v/>
      </c>
      <c r="AT35" s="286" t="str">
        <f>IF(AT33="","",VLOOKUP(AT33,'シフト記号表（勤務時間帯）'!$D$6:$Z$47,23,FALSE))</f>
        <v/>
      </c>
      <c r="AU35" s="286" t="str">
        <f>IF(AU33="","",VLOOKUP(AU33,'シフト記号表（勤務時間帯）'!$D$6:$Z$47,23,FALSE))</f>
        <v/>
      </c>
      <c r="AV35" s="302" t="str">
        <f>IF(AV33="","",VLOOKUP(AV33,'シフト記号表（勤務時間帯）'!$D$6:$Z$47,23,FALSE))</f>
        <v/>
      </c>
      <c r="AW35" s="274" t="str">
        <f>IF(AW33="","",VLOOKUP(AW33,'シフト記号表（勤務時間帯）'!$D$6:$Z$47,23,FALSE))</f>
        <v/>
      </c>
      <c r="AX35" s="286" t="str">
        <f>IF(AX33="","",VLOOKUP(AX33,'シフト記号表（勤務時間帯）'!$D$6:$Z$47,23,FALSE))</f>
        <v/>
      </c>
      <c r="AY35" s="286" t="str">
        <f>IF(AY33="","",VLOOKUP(AY33,'シフト記号表（勤務時間帯）'!$D$6:$Z$47,23,FALSE))</f>
        <v/>
      </c>
      <c r="AZ35" s="343" t="str">
        <f>IF($BC$3="４週",SUM(U35:AV35),IF($BC$3="暦月",SUM(U35:AY35),""))</f>
        <v/>
      </c>
      <c r="BA35" s="356"/>
      <c r="BB35" s="371" t="str">
        <f>IF($BC$3="４週",AZ35/4,IF($BC$3="暦月",(AZ35/($BC$8/7)),""))</f>
        <v/>
      </c>
      <c r="BC35" s="356"/>
      <c r="BD35" s="389"/>
      <c r="BE35" s="394"/>
      <c r="BF35" s="394"/>
      <c r="BG35" s="394"/>
      <c r="BH35" s="405"/>
    </row>
    <row r="36" spans="2:60" ht="20.25" customHeight="1">
      <c r="B36" s="127"/>
      <c r="C36" s="140"/>
      <c r="D36" s="154"/>
      <c r="E36" s="163"/>
      <c r="F36" s="161"/>
      <c r="G36" s="169"/>
      <c r="H36" s="183"/>
      <c r="I36" s="190"/>
      <c r="J36" s="197"/>
      <c r="K36" s="197"/>
      <c r="L36" s="171"/>
      <c r="M36" s="205"/>
      <c r="N36" s="211"/>
      <c r="O36" s="218"/>
      <c r="P36" s="224" t="s">
        <v>36</v>
      </c>
      <c r="Q36" s="113"/>
      <c r="R36" s="113"/>
      <c r="S36" s="146"/>
      <c r="T36" s="258"/>
      <c r="U36" s="275"/>
      <c r="V36" s="287"/>
      <c r="W36" s="287"/>
      <c r="X36" s="287"/>
      <c r="Y36" s="287"/>
      <c r="Z36" s="287"/>
      <c r="AA36" s="303"/>
      <c r="AB36" s="275"/>
      <c r="AC36" s="287"/>
      <c r="AD36" s="287"/>
      <c r="AE36" s="287"/>
      <c r="AF36" s="287"/>
      <c r="AG36" s="287"/>
      <c r="AH36" s="303"/>
      <c r="AI36" s="275"/>
      <c r="AJ36" s="287"/>
      <c r="AK36" s="287"/>
      <c r="AL36" s="287"/>
      <c r="AM36" s="287"/>
      <c r="AN36" s="287"/>
      <c r="AO36" s="303"/>
      <c r="AP36" s="275"/>
      <c r="AQ36" s="287"/>
      <c r="AR36" s="287"/>
      <c r="AS36" s="287"/>
      <c r="AT36" s="287"/>
      <c r="AU36" s="287"/>
      <c r="AV36" s="303"/>
      <c r="AW36" s="275"/>
      <c r="AX36" s="287"/>
      <c r="AY36" s="287"/>
      <c r="AZ36" s="344"/>
      <c r="BA36" s="357"/>
      <c r="BB36" s="372"/>
      <c r="BC36" s="357"/>
      <c r="BD36" s="390"/>
      <c r="BE36" s="395"/>
      <c r="BF36" s="395"/>
      <c r="BG36" s="395"/>
      <c r="BH36" s="406"/>
    </row>
    <row r="37" spans="2:60" ht="20.25" customHeight="1">
      <c r="B37" s="125">
        <f>B34+1</f>
        <v>6</v>
      </c>
      <c r="C37" s="138"/>
      <c r="D37" s="156"/>
      <c r="E37" s="161"/>
      <c r="F37" s="161">
        <f>C36</f>
        <v>0</v>
      </c>
      <c r="G37" s="169"/>
      <c r="H37" s="179"/>
      <c r="I37" s="188"/>
      <c r="J37" s="199"/>
      <c r="K37" s="199"/>
      <c r="L37" s="169"/>
      <c r="M37" s="203"/>
      <c r="N37" s="213"/>
      <c r="O37" s="216"/>
      <c r="P37" s="222" t="s">
        <v>85</v>
      </c>
      <c r="Q37" s="231"/>
      <c r="R37" s="231"/>
      <c r="S37" s="241"/>
      <c r="T37" s="254"/>
      <c r="U37" s="273" t="str">
        <f>IF(U36="","",VLOOKUP(U36,'シフト記号表（勤務時間帯）'!$D$6:$X$47,21,FALSE))</f>
        <v/>
      </c>
      <c r="V37" s="285" t="str">
        <f>IF(V36="","",VLOOKUP(V36,'シフト記号表（勤務時間帯）'!$D$6:$X$47,21,FALSE))</f>
        <v/>
      </c>
      <c r="W37" s="285" t="str">
        <f>IF(W36="","",VLOOKUP(W36,'シフト記号表（勤務時間帯）'!$D$6:$X$47,21,FALSE))</f>
        <v/>
      </c>
      <c r="X37" s="285" t="str">
        <f>IF(X36="","",VLOOKUP(X36,'シフト記号表（勤務時間帯）'!$D$6:$X$47,21,FALSE))</f>
        <v/>
      </c>
      <c r="Y37" s="285" t="str">
        <f>IF(Y36="","",VLOOKUP(Y36,'シフト記号表（勤務時間帯）'!$D$6:$X$47,21,FALSE))</f>
        <v/>
      </c>
      <c r="Z37" s="285" t="str">
        <f>IF(Z36="","",VLOOKUP(Z36,'シフト記号表（勤務時間帯）'!$D$6:$X$47,21,FALSE))</f>
        <v/>
      </c>
      <c r="AA37" s="301" t="str">
        <f>IF(AA36="","",VLOOKUP(AA36,'シフト記号表（勤務時間帯）'!$D$6:$X$47,21,FALSE))</f>
        <v/>
      </c>
      <c r="AB37" s="273" t="str">
        <f>IF(AB36="","",VLOOKUP(AB36,'シフト記号表（勤務時間帯）'!$D$6:$X$47,21,FALSE))</f>
        <v/>
      </c>
      <c r="AC37" s="285" t="str">
        <f>IF(AC36="","",VLOOKUP(AC36,'シフト記号表（勤務時間帯）'!$D$6:$X$47,21,FALSE))</f>
        <v/>
      </c>
      <c r="AD37" s="285" t="str">
        <f>IF(AD36="","",VLOOKUP(AD36,'シフト記号表（勤務時間帯）'!$D$6:$X$47,21,FALSE))</f>
        <v/>
      </c>
      <c r="AE37" s="285" t="str">
        <f>IF(AE36="","",VLOOKUP(AE36,'シフト記号表（勤務時間帯）'!$D$6:$X$47,21,FALSE))</f>
        <v/>
      </c>
      <c r="AF37" s="285" t="str">
        <f>IF(AF36="","",VLOOKUP(AF36,'シフト記号表（勤務時間帯）'!$D$6:$X$47,21,FALSE))</f>
        <v/>
      </c>
      <c r="AG37" s="285" t="str">
        <f>IF(AG36="","",VLOOKUP(AG36,'シフト記号表（勤務時間帯）'!$D$6:$X$47,21,FALSE))</f>
        <v/>
      </c>
      <c r="AH37" s="301" t="str">
        <f>IF(AH36="","",VLOOKUP(AH36,'シフト記号表（勤務時間帯）'!$D$6:$X$47,21,FALSE))</f>
        <v/>
      </c>
      <c r="AI37" s="273" t="str">
        <f>IF(AI36="","",VLOOKUP(AI36,'シフト記号表（勤務時間帯）'!$D$6:$X$47,21,FALSE))</f>
        <v/>
      </c>
      <c r="AJ37" s="285" t="str">
        <f>IF(AJ36="","",VLOOKUP(AJ36,'シフト記号表（勤務時間帯）'!$D$6:$X$47,21,FALSE))</f>
        <v/>
      </c>
      <c r="AK37" s="285" t="str">
        <f>IF(AK36="","",VLOOKUP(AK36,'シフト記号表（勤務時間帯）'!$D$6:$X$47,21,FALSE))</f>
        <v/>
      </c>
      <c r="AL37" s="285" t="str">
        <f>IF(AL36="","",VLOOKUP(AL36,'シフト記号表（勤務時間帯）'!$D$6:$X$47,21,FALSE))</f>
        <v/>
      </c>
      <c r="AM37" s="285" t="str">
        <f>IF(AM36="","",VLOOKUP(AM36,'シフト記号表（勤務時間帯）'!$D$6:$X$47,21,FALSE))</f>
        <v/>
      </c>
      <c r="AN37" s="285" t="str">
        <f>IF(AN36="","",VLOOKUP(AN36,'シフト記号表（勤務時間帯）'!$D$6:$X$47,21,FALSE))</f>
        <v/>
      </c>
      <c r="AO37" s="301" t="str">
        <f>IF(AO36="","",VLOOKUP(AO36,'シフト記号表（勤務時間帯）'!$D$6:$X$47,21,FALSE))</f>
        <v/>
      </c>
      <c r="AP37" s="273" t="str">
        <f>IF(AP36="","",VLOOKUP(AP36,'シフト記号表（勤務時間帯）'!$D$6:$X$47,21,FALSE))</f>
        <v/>
      </c>
      <c r="AQ37" s="285" t="str">
        <f>IF(AQ36="","",VLOOKUP(AQ36,'シフト記号表（勤務時間帯）'!$D$6:$X$47,21,FALSE))</f>
        <v/>
      </c>
      <c r="AR37" s="285" t="str">
        <f>IF(AR36="","",VLOOKUP(AR36,'シフト記号表（勤務時間帯）'!$D$6:$X$47,21,FALSE))</f>
        <v/>
      </c>
      <c r="AS37" s="285" t="str">
        <f>IF(AS36="","",VLOOKUP(AS36,'シフト記号表（勤務時間帯）'!$D$6:$X$47,21,FALSE))</f>
        <v/>
      </c>
      <c r="AT37" s="285" t="str">
        <f>IF(AT36="","",VLOOKUP(AT36,'シフト記号表（勤務時間帯）'!$D$6:$X$47,21,FALSE))</f>
        <v/>
      </c>
      <c r="AU37" s="285" t="str">
        <f>IF(AU36="","",VLOOKUP(AU36,'シフト記号表（勤務時間帯）'!$D$6:$X$47,21,FALSE))</f>
        <v/>
      </c>
      <c r="AV37" s="301" t="str">
        <f>IF(AV36="","",VLOOKUP(AV36,'シフト記号表（勤務時間帯）'!$D$6:$X$47,21,FALSE))</f>
        <v/>
      </c>
      <c r="AW37" s="273" t="str">
        <f>IF(AW36="","",VLOOKUP(AW36,'シフト記号表（勤務時間帯）'!$D$6:$X$47,21,FALSE))</f>
        <v/>
      </c>
      <c r="AX37" s="285" t="str">
        <f>IF(AX36="","",VLOOKUP(AX36,'シフト記号表（勤務時間帯）'!$D$6:$X$47,21,FALSE))</f>
        <v/>
      </c>
      <c r="AY37" s="285" t="str">
        <f>IF(AY36="","",VLOOKUP(AY36,'シフト記号表（勤務時間帯）'!$D$6:$X$47,21,FALSE))</f>
        <v/>
      </c>
      <c r="AZ37" s="342" t="str">
        <f>IF($BC$3="４週",SUM(U37:AV37),IF($BC$3="暦月",SUM(U37:AY37),""))</f>
        <v/>
      </c>
      <c r="BA37" s="355"/>
      <c r="BB37" s="370" t="str">
        <f>IF($BC$3="４週",AZ37/4,IF($BC$3="暦月",(AZ37/($BC$8/7)),""))</f>
        <v/>
      </c>
      <c r="BC37" s="355"/>
      <c r="BD37" s="388"/>
      <c r="BE37" s="397"/>
      <c r="BF37" s="397"/>
      <c r="BG37" s="397"/>
      <c r="BH37" s="404"/>
    </row>
    <row r="38" spans="2:60" ht="20.25" customHeight="1">
      <c r="B38" s="126"/>
      <c r="C38" s="139"/>
      <c r="D38" s="153"/>
      <c r="E38" s="162"/>
      <c r="F38" s="162"/>
      <c r="G38" s="170">
        <f>C36</f>
        <v>0</v>
      </c>
      <c r="H38" s="180"/>
      <c r="I38" s="189"/>
      <c r="J38" s="196"/>
      <c r="K38" s="196"/>
      <c r="L38" s="170"/>
      <c r="M38" s="204"/>
      <c r="N38" s="210"/>
      <c r="O38" s="217"/>
      <c r="P38" s="223" t="s">
        <v>86</v>
      </c>
      <c r="Q38" s="236"/>
      <c r="R38" s="236"/>
      <c r="S38" s="242"/>
      <c r="T38" s="255"/>
      <c r="U38" s="274" t="str">
        <f>IF(U36="","",VLOOKUP(U36,'シフト記号表（勤務時間帯）'!$D$6:$Z$47,23,FALSE))</f>
        <v/>
      </c>
      <c r="V38" s="286" t="str">
        <f>IF(V36="","",VLOOKUP(V36,'シフト記号表（勤務時間帯）'!$D$6:$Z$47,23,FALSE))</f>
        <v/>
      </c>
      <c r="W38" s="286" t="str">
        <f>IF(W36="","",VLOOKUP(W36,'シフト記号表（勤務時間帯）'!$D$6:$Z$47,23,FALSE))</f>
        <v/>
      </c>
      <c r="X38" s="286" t="str">
        <f>IF(X36="","",VLOOKUP(X36,'シフト記号表（勤務時間帯）'!$D$6:$Z$47,23,FALSE))</f>
        <v/>
      </c>
      <c r="Y38" s="286" t="str">
        <f>IF(Y36="","",VLOOKUP(Y36,'シフト記号表（勤務時間帯）'!$D$6:$Z$47,23,FALSE))</f>
        <v/>
      </c>
      <c r="Z38" s="286" t="str">
        <f>IF(Z36="","",VLOOKUP(Z36,'シフト記号表（勤務時間帯）'!$D$6:$Z$47,23,FALSE))</f>
        <v/>
      </c>
      <c r="AA38" s="302" t="str">
        <f>IF(AA36="","",VLOOKUP(AA36,'シフト記号表（勤務時間帯）'!$D$6:$Z$47,23,FALSE))</f>
        <v/>
      </c>
      <c r="AB38" s="274" t="str">
        <f>IF(AB36="","",VLOOKUP(AB36,'シフト記号表（勤務時間帯）'!$D$6:$Z$47,23,FALSE))</f>
        <v/>
      </c>
      <c r="AC38" s="286" t="str">
        <f>IF(AC36="","",VLOOKUP(AC36,'シフト記号表（勤務時間帯）'!$D$6:$Z$47,23,FALSE))</f>
        <v/>
      </c>
      <c r="AD38" s="286" t="str">
        <f>IF(AD36="","",VLOOKUP(AD36,'シフト記号表（勤務時間帯）'!$D$6:$Z$47,23,FALSE))</f>
        <v/>
      </c>
      <c r="AE38" s="286" t="str">
        <f>IF(AE36="","",VLOOKUP(AE36,'シフト記号表（勤務時間帯）'!$D$6:$Z$47,23,FALSE))</f>
        <v/>
      </c>
      <c r="AF38" s="286" t="str">
        <f>IF(AF36="","",VLOOKUP(AF36,'シフト記号表（勤務時間帯）'!$D$6:$Z$47,23,FALSE))</f>
        <v/>
      </c>
      <c r="AG38" s="286" t="str">
        <f>IF(AG36="","",VLOOKUP(AG36,'シフト記号表（勤務時間帯）'!$D$6:$Z$47,23,FALSE))</f>
        <v/>
      </c>
      <c r="AH38" s="302" t="str">
        <f>IF(AH36="","",VLOOKUP(AH36,'シフト記号表（勤務時間帯）'!$D$6:$Z$47,23,FALSE))</f>
        <v/>
      </c>
      <c r="AI38" s="274" t="str">
        <f>IF(AI36="","",VLOOKUP(AI36,'シフト記号表（勤務時間帯）'!$D$6:$Z$47,23,FALSE))</f>
        <v/>
      </c>
      <c r="AJ38" s="286" t="str">
        <f>IF(AJ36="","",VLOOKUP(AJ36,'シフト記号表（勤務時間帯）'!$D$6:$Z$47,23,FALSE))</f>
        <v/>
      </c>
      <c r="AK38" s="286" t="str">
        <f>IF(AK36="","",VLOOKUP(AK36,'シフト記号表（勤務時間帯）'!$D$6:$Z$47,23,FALSE))</f>
        <v/>
      </c>
      <c r="AL38" s="286" t="str">
        <f>IF(AL36="","",VLOOKUP(AL36,'シフト記号表（勤務時間帯）'!$D$6:$Z$47,23,FALSE))</f>
        <v/>
      </c>
      <c r="AM38" s="286" t="str">
        <f>IF(AM36="","",VLOOKUP(AM36,'シフト記号表（勤務時間帯）'!$D$6:$Z$47,23,FALSE))</f>
        <v/>
      </c>
      <c r="AN38" s="286" t="str">
        <f>IF(AN36="","",VLOOKUP(AN36,'シフト記号表（勤務時間帯）'!$D$6:$Z$47,23,FALSE))</f>
        <v/>
      </c>
      <c r="AO38" s="302" t="str">
        <f>IF(AO36="","",VLOOKUP(AO36,'シフト記号表（勤務時間帯）'!$D$6:$Z$47,23,FALSE))</f>
        <v/>
      </c>
      <c r="AP38" s="274" t="str">
        <f>IF(AP36="","",VLOOKUP(AP36,'シフト記号表（勤務時間帯）'!$D$6:$Z$47,23,FALSE))</f>
        <v/>
      </c>
      <c r="AQ38" s="286" t="str">
        <f>IF(AQ36="","",VLOOKUP(AQ36,'シフト記号表（勤務時間帯）'!$D$6:$Z$47,23,FALSE))</f>
        <v/>
      </c>
      <c r="AR38" s="286" t="str">
        <f>IF(AR36="","",VLOOKUP(AR36,'シフト記号表（勤務時間帯）'!$D$6:$Z$47,23,FALSE))</f>
        <v/>
      </c>
      <c r="AS38" s="286" t="str">
        <f>IF(AS36="","",VLOOKUP(AS36,'シフト記号表（勤務時間帯）'!$D$6:$Z$47,23,FALSE))</f>
        <v/>
      </c>
      <c r="AT38" s="286" t="str">
        <f>IF(AT36="","",VLOOKUP(AT36,'シフト記号表（勤務時間帯）'!$D$6:$Z$47,23,FALSE))</f>
        <v/>
      </c>
      <c r="AU38" s="286" t="str">
        <f>IF(AU36="","",VLOOKUP(AU36,'シフト記号表（勤務時間帯）'!$D$6:$Z$47,23,FALSE))</f>
        <v/>
      </c>
      <c r="AV38" s="302" t="str">
        <f>IF(AV36="","",VLOOKUP(AV36,'シフト記号表（勤務時間帯）'!$D$6:$Z$47,23,FALSE))</f>
        <v/>
      </c>
      <c r="AW38" s="274" t="str">
        <f>IF(AW36="","",VLOOKUP(AW36,'シフト記号表（勤務時間帯）'!$D$6:$Z$47,23,FALSE))</f>
        <v/>
      </c>
      <c r="AX38" s="286" t="str">
        <f>IF(AX36="","",VLOOKUP(AX36,'シフト記号表（勤務時間帯）'!$D$6:$Z$47,23,FALSE))</f>
        <v/>
      </c>
      <c r="AY38" s="286" t="str">
        <f>IF(AY36="","",VLOOKUP(AY36,'シフト記号表（勤務時間帯）'!$D$6:$Z$47,23,FALSE))</f>
        <v/>
      </c>
      <c r="AZ38" s="343" t="str">
        <f>IF($BC$3="４週",SUM(U38:AV38),IF($BC$3="暦月",SUM(U38:AY38),""))</f>
        <v/>
      </c>
      <c r="BA38" s="356"/>
      <c r="BB38" s="371" t="str">
        <f>IF($BC$3="４週",AZ38/4,IF($BC$3="暦月",(AZ38/($BC$8/7)),""))</f>
        <v/>
      </c>
      <c r="BC38" s="356"/>
      <c r="BD38" s="389"/>
      <c r="BE38" s="394"/>
      <c r="BF38" s="394"/>
      <c r="BG38" s="394"/>
      <c r="BH38" s="405"/>
    </row>
    <row r="39" spans="2:60" ht="20.25" customHeight="1">
      <c r="B39" s="127"/>
      <c r="C39" s="140"/>
      <c r="D39" s="154"/>
      <c r="E39" s="163"/>
      <c r="F39" s="161"/>
      <c r="G39" s="169"/>
      <c r="H39" s="183"/>
      <c r="I39" s="190"/>
      <c r="J39" s="197"/>
      <c r="K39" s="197"/>
      <c r="L39" s="171"/>
      <c r="M39" s="205"/>
      <c r="N39" s="211"/>
      <c r="O39" s="218"/>
      <c r="P39" s="224" t="s">
        <v>36</v>
      </c>
      <c r="Q39" s="233"/>
      <c r="R39" s="233"/>
      <c r="S39" s="243"/>
      <c r="T39" s="256"/>
      <c r="U39" s="275"/>
      <c r="V39" s="287"/>
      <c r="W39" s="287"/>
      <c r="X39" s="287"/>
      <c r="Y39" s="287"/>
      <c r="Z39" s="287"/>
      <c r="AA39" s="303"/>
      <c r="AB39" s="275"/>
      <c r="AC39" s="287"/>
      <c r="AD39" s="287"/>
      <c r="AE39" s="287"/>
      <c r="AF39" s="287"/>
      <c r="AG39" s="287"/>
      <c r="AH39" s="303"/>
      <c r="AI39" s="275"/>
      <c r="AJ39" s="287"/>
      <c r="AK39" s="287"/>
      <c r="AL39" s="287"/>
      <c r="AM39" s="287"/>
      <c r="AN39" s="287"/>
      <c r="AO39" s="303"/>
      <c r="AP39" s="275"/>
      <c r="AQ39" s="287"/>
      <c r="AR39" s="287"/>
      <c r="AS39" s="287"/>
      <c r="AT39" s="287"/>
      <c r="AU39" s="287"/>
      <c r="AV39" s="303"/>
      <c r="AW39" s="275"/>
      <c r="AX39" s="287"/>
      <c r="AY39" s="287"/>
      <c r="AZ39" s="344"/>
      <c r="BA39" s="357"/>
      <c r="BB39" s="372"/>
      <c r="BC39" s="357"/>
      <c r="BD39" s="390"/>
      <c r="BE39" s="395"/>
      <c r="BF39" s="395"/>
      <c r="BG39" s="395"/>
      <c r="BH39" s="406"/>
    </row>
    <row r="40" spans="2:60" ht="20.25" customHeight="1">
      <c r="B40" s="125">
        <f>B37+1</f>
        <v>7</v>
      </c>
      <c r="C40" s="138"/>
      <c r="D40" s="156"/>
      <c r="E40" s="161"/>
      <c r="F40" s="161">
        <f>C39</f>
        <v>0</v>
      </c>
      <c r="G40" s="169"/>
      <c r="H40" s="179"/>
      <c r="I40" s="188"/>
      <c r="J40" s="199"/>
      <c r="K40" s="199"/>
      <c r="L40" s="169"/>
      <c r="M40" s="203"/>
      <c r="N40" s="213"/>
      <c r="O40" s="216"/>
      <c r="P40" s="222" t="s">
        <v>85</v>
      </c>
      <c r="Q40" s="231"/>
      <c r="R40" s="231"/>
      <c r="S40" s="241"/>
      <c r="T40" s="254"/>
      <c r="U40" s="273" t="str">
        <f>IF(U39="","",VLOOKUP(U39,'シフト記号表（勤務時間帯）'!$D$6:$X$47,21,FALSE))</f>
        <v/>
      </c>
      <c r="V40" s="285" t="str">
        <f>IF(V39="","",VLOOKUP(V39,'シフト記号表（勤務時間帯）'!$D$6:$X$47,21,FALSE))</f>
        <v/>
      </c>
      <c r="W40" s="285" t="str">
        <f>IF(W39="","",VLOOKUP(W39,'シフト記号表（勤務時間帯）'!$D$6:$X$47,21,FALSE))</f>
        <v/>
      </c>
      <c r="X40" s="285" t="str">
        <f>IF(X39="","",VLOOKUP(X39,'シフト記号表（勤務時間帯）'!$D$6:$X$47,21,FALSE))</f>
        <v/>
      </c>
      <c r="Y40" s="285" t="str">
        <f>IF(Y39="","",VLOOKUP(Y39,'シフト記号表（勤務時間帯）'!$D$6:$X$47,21,FALSE))</f>
        <v/>
      </c>
      <c r="Z40" s="285" t="str">
        <f>IF(Z39="","",VLOOKUP(Z39,'シフト記号表（勤務時間帯）'!$D$6:$X$47,21,FALSE))</f>
        <v/>
      </c>
      <c r="AA40" s="301" t="str">
        <f>IF(AA39="","",VLOOKUP(AA39,'シフト記号表（勤務時間帯）'!$D$6:$X$47,21,FALSE))</f>
        <v/>
      </c>
      <c r="AB40" s="273" t="str">
        <f>IF(AB39="","",VLOOKUP(AB39,'シフト記号表（勤務時間帯）'!$D$6:$X$47,21,FALSE))</f>
        <v/>
      </c>
      <c r="AC40" s="285" t="str">
        <f>IF(AC39="","",VLOOKUP(AC39,'シフト記号表（勤務時間帯）'!$D$6:$X$47,21,FALSE))</f>
        <v/>
      </c>
      <c r="AD40" s="285" t="str">
        <f>IF(AD39="","",VLOOKUP(AD39,'シフト記号表（勤務時間帯）'!$D$6:$X$47,21,FALSE))</f>
        <v/>
      </c>
      <c r="AE40" s="285" t="str">
        <f>IF(AE39="","",VLOOKUP(AE39,'シフト記号表（勤務時間帯）'!$D$6:$X$47,21,FALSE))</f>
        <v/>
      </c>
      <c r="AF40" s="285" t="str">
        <f>IF(AF39="","",VLOOKUP(AF39,'シフト記号表（勤務時間帯）'!$D$6:$X$47,21,FALSE))</f>
        <v/>
      </c>
      <c r="AG40" s="285" t="str">
        <f>IF(AG39="","",VLOOKUP(AG39,'シフト記号表（勤務時間帯）'!$D$6:$X$47,21,FALSE))</f>
        <v/>
      </c>
      <c r="AH40" s="301" t="str">
        <f>IF(AH39="","",VLOOKUP(AH39,'シフト記号表（勤務時間帯）'!$D$6:$X$47,21,FALSE))</f>
        <v/>
      </c>
      <c r="AI40" s="273" t="str">
        <f>IF(AI39="","",VLOOKUP(AI39,'シフト記号表（勤務時間帯）'!$D$6:$X$47,21,FALSE))</f>
        <v/>
      </c>
      <c r="AJ40" s="285" t="str">
        <f>IF(AJ39="","",VLOOKUP(AJ39,'シフト記号表（勤務時間帯）'!$D$6:$X$47,21,FALSE))</f>
        <v/>
      </c>
      <c r="AK40" s="285" t="str">
        <f>IF(AK39="","",VLOOKUP(AK39,'シフト記号表（勤務時間帯）'!$D$6:$X$47,21,FALSE))</f>
        <v/>
      </c>
      <c r="AL40" s="285" t="str">
        <f>IF(AL39="","",VLOOKUP(AL39,'シフト記号表（勤務時間帯）'!$D$6:$X$47,21,FALSE))</f>
        <v/>
      </c>
      <c r="AM40" s="285" t="str">
        <f>IF(AM39="","",VLOOKUP(AM39,'シフト記号表（勤務時間帯）'!$D$6:$X$47,21,FALSE))</f>
        <v/>
      </c>
      <c r="AN40" s="285" t="str">
        <f>IF(AN39="","",VLOOKUP(AN39,'シフト記号表（勤務時間帯）'!$D$6:$X$47,21,FALSE))</f>
        <v/>
      </c>
      <c r="AO40" s="301" t="str">
        <f>IF(AO39="","",VLOOKUP(AO39,'シフト記号表（勤務時間帯）'!$D$6:$X$47,21,FALSE))</f>
        <v/>
      </c>
      <c r="AP40" s="273" t="str">
        <f>IF(AP39="","",VLOOKUP(AP39,'シフト記号表（勤務時間帯）'!$D$6:$X$47,21,FALSE))</f>
        <v/>
      </c>
      <c r="AQ40" s="285" t="str">
        <f>IF(AQ39="","",VLOOKUP(AQ39,'シフト記号表（勤務時間帯）'!$D$6:$X$47,21,FALSE))</f>
        <v/>
      </c>
      <c r="AR40" s="285" t="str">
        <f>IF(AR39="","",VLOOKUP(AR39,'シフト記号表（勤務時間帯）'!$D$6:$X$47,21,FALSE))</f>
        <v/>
      </c>
      <c r="AS40" s="285" t="str">
        <f>IF(AS39="","",VLOOKUP(AS39,'シフト記号表（勤務時間帯）'!$D$6:$X$47,21,FALSE))</f>
        <v/>
      </c>
      <c r="AT40" s="285" t="str">
        <f>IF(AT39="","",VLOOKUP(AT39,'シフト記号表（勤務時間帯）'!$D$6:$X$47,21,FALSE))</f>
        <v/>
      </c>
      <c r="AU40" s="285" t="str">
        <f>IF(AU39="","",VLOOKUP(AU39,'シフト記号表（勤務時間帯）'!$D$6:$X$47,21,FALSE))</f>
        <v/>
      </c>
      <c r="AV40" s="301" t="str">
        <f>IF(AV39="","",VLOOKUP(AV39,'シフト記号表（勤務時間帯）'!$D$6:$X$47,21,FALSE))</f>
        <v/>
      </c>
      <c r="AW40" s="273" t="str">
        <f>IF(AW39="","",VLOOKUP(AW39,'シフト記号表（勤務時間帯）'!$D$6:$X$47,21,FALSE))</f>
        <v/>
      </c>
      <c r="AX40" s="285" t="str">
        <f>IF(AX39="","",VLOOKUP(AX39,'シフト記号表（勤務時間帯）'!$D$6:$X$47,21,FALSE))</f>
        <v/>
      </c>
      <c r="AY40" s="285" t="str">
        <f>IF(AY39="","",VLOOKUP(AY39,'シフト記号表（勤務時間帯）'!$D$6:$X$47,21,FALSE))</f>
        <v/>
      </c>
      <c r="AZ40" s="342" t="str">
        <f>IF($BC$3="４週",SUM(U40:AV40),IF($BC$3="暦月",SUM(U40:AY40),""))</f>
        <v/>
      </c>
      <c r="BA40" s="355"/>
      <c r="BB40" s="370" t="str">
        <f>IF($BC$3="４週",AZ40/4,IF($BC$3="暦月",(AZ40/($BC$8/7)),""))</f>
        <v/>
      </c>
      <c r="BC40" s="355"/>
      <c r="BD40" s="388"/>
      <c r="BE40" s="397"/>
      <c r="BF40" s="397"/>
      <c r="BG40" s="397"/>
      <c r="BH40" s="404"/>
    </row>
    <row r="41" spans="2:60" ht="20.25" customHeight="1">
      <c r="B41" s="126"/>
      <c r="C41" s="139"/>
      <c r="D41" s="153"/>
      <c r="E41" s="162"/>
      <c r="F41" s="162"/>
      <c r="G41" s="170">
        <f>C39</f>
        <v>0</v>
      </c>
      <c r="H41" s="180"/>
      <c r="I41" s="189"/>
      <c r="J41" s="196"/>
      <c r="K41" s="196"/>
      <c r="L41" s="170"/>
      <c r="M41" s="204"/>
      <c r="N41" s="210"/>
      <c r="O41" s="217"/>
      <c r="P41" s="223" t="s">
        <v>86</v>
      </c>
      <c r="Q41" s="113"/>
      <c r="R41" s="113"/>
      <c r="S41" s="146"/>
      <c r="T41" s="259"/>
      <c r="U41" s="274" t="str">
        <f>IF(U39="","",VLOOKUP(U39,'シフト記号表（勤務時間帯）'!$D$6:$Z$47,23,FALSE))</f>
        <v/>
      </c>
      <c r="V41" s="286" t="str">
        <f>IF(V39="","",VLOOKUP(V39,'シフト記号表（勤務時間帯）'!$D$6:$Z$47,23,FALSE))</f>
        <v/>
      </c>
      <c r="W41" s="286" t="str">
        <f>IF(W39="","",VLOOKUP(W39,'シフト記号表（勤務時間帯）'!$D$6:$Z$47,23,FALSE))</f>
        <v/>
      </c>
      <c r="X41" s="286" t="str">
        <f>IF(X39="","",VLOOKUP(X39,'シフト記号表（勤務時間帯）'!$D$6:$Z$47,23,FALSE))</f>
        <v/>
      </c>
      <c r="Y41" s="286" t="str">
        <f>IF(Y39="","",VLOOKUP(Y39,'シフト記号表（勤務時間帯）'!$D$6:$Z$47,23,FALSE))</f>
        <v/>
      </c>
      <c r="Z41" s="286" t="str">
        <f>IF(Z39="","",VLOOKUP(Z39,'シフト記号表（勤務時間帯）'!$D$6:$Z$47,23,FALSE))</f>
        <v/>
      </c>
      <c r="AA41" s="302" t="str">
        <f>IF(AA39="","",VLOOKUP(AA39,'シフト記号表（勤務時間帯）'!$D$6:$Z$47,23,FALSE))</f>
        <v/>
      </c>
      <c r="AB41" s="274" t="str">
        <f>IF(AB39="","",VLOOKUP(AB39,'シフト記号表（勤務時間帯）'!$D$6:$Z$47,23,FALSE))</f>
        <v/>
      </c>
      <c r="AC41" s="286" t="str">
        <f>IF(AC39="","",VLOOKUP(AC39,'シフト記号表（勤務時間帯）'!$D$6:$Z$47,23,FALSE))</f>
        <v/>
      </c>
      <c r="AD41" s="286" t="str">
        <f>IF(AD39="","",VLOOKUP(AD39,'シフト記号表（勤務時間帯）'!$D$6:$Z$47,23,FALSE))</f>
        <v/>
      </c>
      <c r="AE41" s="286" t="str">
        <f>IF(AE39="","",VLOOKUP(AE39,'シフト記号表（勤務時間帯）'!$D$6:$Z$47,23,FALSE))</f>
        <v/>
      </c>
      <c r="AF41" s="286" t="str">
        <f>IF(AF39="","",VLOOKUP(AF39,'シフト記号表（勤務時間帯）'!$D$6:$Z$47,23,FALSE))</f>
        <v/>
      </c>
      <c r="AG41" s="286" t="str">
        <f>IF(AG39="","",VLOOKUP(AG39,'シフト記号表（勤務時間帯）'!$D$6:$Z$47,23,FALSE))</f>
        <v/>
      </c>
      <c r="AH41" s="302" t="str">
        <f>IF(AH39="","",VLOOKUP(AH39,'シフト記号表（勤務時間帯）'!$D$6:$Z$47,23,FALSE))</f>
        <v/>
      </c>
      <c r="AI41" s="274" t="str">
        <f>IF(AI39="","",VLOOKUP(AI39,'シフト記号表（勤務時間帯）'!$D$6:$Z$47,23,FALSE))</f>
        <v/>
      </c>
      <c r="AJ41" s="286" t="str">
        <f>IF(AJ39="","",VLOOKUP(AJ39,'シフト記号表（勤務時間帯）'!$D$6:$Z$47,23,FALSE))</f>
        <v/>
      </c>
      <c r="AK41" s="286" t="str">
        <f>IF(AK39="","",VLOOKUP(AK39,'シフト記号表（勤務時間帯）'!$D$6:$Z$47,23,FALSE))</f>
        <v/>
      </c>
      <c r="AL41" s="286" t="str">
        <f>IF(AL39="","",VLOOKUP(AL39,'シフト記号表（勤務時間帯）'!$D$6:$Z$47,23,FALSE))</f>
        <v/>
      </c>
      <c r="AM41" s="286" t="str">
        <f>IF(AM39="","",VLOOKUP(AM39,'シフト記号表（勤務時間帯）'!$D$6:$Z$47,23,FALSE))</f>
        <v/>
      </c>
      <c r="AN41" s="286" t="str">
        <f>IF(AN39="","",VLOOKUP(AN39,'シフト記号表（勤務時間帯）'!$D$6:$Z$47,23,FALSE))</f>
        <v/>
      </c>
      <c r="AO41" s="302" t="str">
        <f>IF(AO39="","",VLOOKUP(AO39,'シフト記号表（勤務時間帯）'!$D$6:$Z$47,23,FALSE))</f>
        <v/>
      </c>
      <c r="AP41" s="274" t="str">
        <f>IF(AP39="","",VLOOKUP(AP39,'シフト記号表（勤務時間帯）'!$D$6:$Z$47,23,FALSE))</f>
        <v/>
      </c>
      <c r="AQ41" s="286" t="str">
        <f>IF(AQ39="","",VLOOKUP(AQ39,'シフト記号表（勤務時間帯）'!$D$6:$Z$47,23,FALSE))</f>
        <v/>
      </c>
      <c r="AR41" s="286" t="str">
        <f>IF(AR39="","",VLOOKUP(AR39,'シフト記号表（勤務時間帯）'!$D$6:$Z$47,23,FALSE))</f>
        <v/>
      </c>
      <c r="AS41" s="286" t="str">
        <f>IF(AS39="","",VLOOKUP(AS39,'シフト記号表（勤務時間帯）'!$D$6:$Z$47,23,FALSE))</f>
        <v/>
      </c>
      <c r="AT41" s="286" t="str">
        <f>IF(AT39="","",VLOOKUP(AT39,'シフト記号表（勤務時間帯）'!$D$6:$Z$47,23,FALSE))</f>
        <v/>
      </c>
      <c r="AU41" s="286" t="str">
        <f>IF(AU39="","",VLOOKUP(AU39,'シフト記号表（勤務時間帯）'!$D$6:$Z$47,23,FALSE))</f>
        <v/>
      </c>
      <c r="AV41" s="302" t="str">
        <f>IF(AV39="","",VLOOKUP(AV39,'シフト記号表（勤務時間帯）'!$D$6:$Z$47,23,FALSE))</f>
        <v/>
      </c>
      <c r="AW41" s="274" t="str">
        <f>IF(AW39="","",VLOOKUP(AW39,'シフト記号表（勤務時間帯）'!$D$6:$Z$47,23,FALSE))</f>
        <v/>
      </c>
      <c r="AX41" s="286" t="str">
        <f>IF(AX39="","",VLOOKUP(AX39,'シフト記号表（勤務時間帯）'!$D$6:$Z$47,23,FALSE))</f>
        <v/>
      </c>
      <c r="AY41" s="286" t="str">
        <f>IF(AY39="","",VLOOKUP(AY39,'シフト記号表（勤務時間帯）'!$D$6:$Z$47,23,FALSE))</f>
        <v/>
      </c>
      <c r="AZ41" s="343" t="str">
        <f>IF($BC$3="４週",SUM(U41:AV41),IF($BC$3="暦月",SUM(U41:AY41),""))</f>
        <v/>
      </c>
      <c r="BA41" s="356"/>
      <c r="BB41" s="371" t="str">
        <f>IF($BC$3="４週",AZ41/4,IF($BC$3="暦月",(AZ41/($BC$8/7)),""))</f>
        <v/>
      </c>
      <c r="BC41" s="356"/>
      <c r="BD41" s="389"/>
      <c r="BE41" s="394"/>
      <c r="BF41" s="394"/>
      <c r="BG41" s="394"/>
      <c r="BH41" s="405"/>
    </row>
    <row r="42" spans="2:60" ht="20.25" customHeight="1">
      <c r="B42" s="127"/>
      <c r="C42" s="140"/>
      <c r="D42" s="154"/>
      <c r="E42" s="163"/>
      <c r="F42" s="161"/>
      <c r="G42" s="169"/>
      <c r="H42" s="183"/>
      <c r="I42" s="190"/>
      <c r="J42" s="197"/>
      <c r="K42" s="197"/>
      <c r="L42" s="171"/>
      <c r="M42" s="205"/>
      <c r="N42" s="211"/>
      <c r="O42" s="218"/>
      <c r="P42" s="224" t="s">
        <v>36</v>
      </c>
      <c r="Q42" s="233"/>
      <c r="R42" s="233"/>
      <c r="S42" s="243"/>
      <c r="T42" s="256"/>
      <c r="U42" s="275"/>
      <c r="V42" s="287"/>
      <c r="W42" s="287"/>
      <c r="X42" s="287"/>
      <c r="Y42" s="287"/>
      <c r="Z42" s="287"/>
      <c r="AA42" s="303"/>
      <c r="AB42" s="275"/>
      <c r="AC42" s="287"/>
      <c r="AD42" s="287"/>
      <c r="AE42" s="287"/>
      <c r="AF42" s="287"/>
      <c r="AG42" s="287"/>
      <c r="AH42" s="303"/>
      <c r="AI42" s="275"/>
      <c r="AJ42" s="287"/>
      <c r="AK42" s="287"/>
      <c r="AL42" s="287"/>
      <c r="AM42" s="287"/>
      <c r="AN42" s="287"/>
      <c r="AO42" s="303"/>
      <c r="AP42" s="275"/>
      <c r="AQ42" s="287"/>
      <c r="AR42" s="287"/>
      <c r="AS42" s="287"/>
      <c r="AT42" s="287"/>
      <c r="AU42" s="287"/>
      <c r="AV42" s="303"/>
      <c r="AW42" s="275"/>
      <c r="AX42" s="287"/>
      <c r="AY42" s="287"/>
      <c r="AZ42" s="344"/>
      <c r="BA42" s="357"/>
      <c r="BB42" s="372"/>
      <c r="BC42" s="357"/>
      <c r="BD42" s="390"/>
      <c r="BE42" s="395"/>
      <c r="BF42" s="395"/>
      <c r="BG42" s="395"/>
      <c r="BH42" s="406"/>
    </row>
    <row r="43" spans="2:60" ht="20.25" customHeight="1">
      <c r="B43" s="125">
        <f>B40+1</f>
        <v>8</v>
      </c>
      <c r="C43" s="138"/>
      <c r="D43" s="156"/>
      <c r="E43" s="161"/>
      <c r="F43" s="161">
        <f>C42</f>
        <v>0</v>
      </c>
      <c r="G43" s="169"/>
      <c r="H43" s="179"/>
      <c r="I43" s="188"/>
      <c r="J43" s="199"/>
      <c r="K43" s="199"/>
      <c r="L43" s="169"/>
      <c r="M43" s="203"/>
      <c r="N43" s="213"/>
      <c r="O43" s="216"/>
      <c r="P43" s="222" t="s">
        <v>85</v>
      </c>
      <c r="Q43" s="231"/>
      <c r="R43" s="231"/>
      <c r="S43" s="241"/>
      <c r="T43" s="254"/>
      <c r="U43" s="273" t="str">
        <f>IF(U42="","",VLOOKUP(U42,'シフト記号表（勤務時間帯）'!$D$6:$X$47,21,FALSE))</f>
        <v/>
      </c>
      <c r="V43" s="285" t="str">
        <f>IF(V42="","",VLOOKUP(V42,'シフト記号表（勤務時間帯）'!$D$6:$X$47,21,FALSE))</f>
        <v/>
      </c>
      <c r="W43" s="285" t="str">
        <f>IF(W42="","",VLOOKUP(W42,'シフト記号表（勤務時間帯）'!$D$6:$X$47,21,FALSE))</f>
        <v/>
      </c>
      <c r="X43" s="285" t="str">
        <f>IF(X42="","",VLOOKUP(X42,'シフト記号表（勤務時間帯）'!$D$6:$X$47,21,FALSE))</f>
        <v/>
      </c>
      <c r="Y43" s="285" t="str">
        <f>IF(Y42="","",VLOOKUP(Y42,'シフト記号表（勤務時間帯）'!$D$6:$X$47,21,FALSE))</f>
        <v/>
      </c>
      <c r="Z43" s="285" t="str">
        <f>IF(Z42="","",VLOOKUP(Z42,'シフト記号表（勤務時間帯）'!$D$6:$X$47,21,FALSE))</f>
        <v/>
      </c>
      <c r="AA43" s="301" t="str">
        <f>IF(AA42="","",VLOOKUP(AA42,'シフト記号表（勤務時間帯）'!$D$6:$X$47,21,FALSE))</f>
        <v/>
      </c>
      <c r="AB43" s="273" t="str">
        <f>IF(AB42="","",VLOOKUP(AB42,'シフト記号表（勤務時間帯）'!$D$6:$X$47,21,FALSE))</f>
        <v/>
      </c>
      <c r="AC43" s="285" t="str">
        <f>IF(AC42="","",VLOOKUP(AC42,'シフト記号表（勤務時間帯）'!$D$6:$X$47,21,FALSE))</f>
        <v/>
      </c>
      <c r="AD43" s="285" t="str">
        <f>IF(AD42="","",VLOOKUP(AD42,'シフト記号表（勤務時間帯）'!$D$6:$X$47,21,FALSE))</f>
        <v/>
      </c>
      <c r="AE43" s="285" t="str">
        <f>IF(AE42="","",VLOOKUP(AE42,'シフト記号表（勤務時間帯）'!$D$6:$X$47,21,FALSE))</f>
        <v/>
      </c>
      <c r="AF43" s="285" t="str">
        <f>IF(AF42="","",VLOOKUP(AF42,'シフト記号表（勤務時間帯）'!$D$6:$X$47,21,FALSE))</f>
        <v/>
      </c>
      <c r="AG43" s="285" t="str">
        <f>IF(AG42="","",VLOOKUP(AG42,'シフト記号表（勤務時間帯）'!$D$6:$X$47,21,FALSE))</f>
        <v/>
      </c>
      <c r="AH43" s="301" t="str">
        <f>IF(AH42="","",VLOOKUP(AH42,'シフト記号表（勤務時間帯）'!$D$6:$X$47,21,FALSE))</f>
        <v/>
      </c>
      <c r="AI43" s="273" t="str">
        <f>IF(AI42="","",VLOOKUP(AI42,'シフト記号表（勤務時間帯）'!$D$6:$X$47,21,FALSE))</f>
        <v/>
      </c>
      <c r="AJ43" s="285" t="str">
        <f>IF(AJ42="","",VLOOKUP(AJ42,'シフト記号表（勤務時間帯）'!$D$6:$X$47,21,FALSE))</f>
        <v/>
      </c>
      <c r="AK43" s="285" t="str">
        <f>IF(AK42="","",VLOOKUP(AK42,'シフト記号表（勤務時間帯）'!$D$6:$X$47,21,FALSE))</f>
        <v/>
      </c>
      <c r="AL43" s="285" t="str">
        <f>IF(AL42="","",VLOOKUP(AL42,'シフト記号表（勤務時間帯）'!$D$6:$X$47,21,FALSE))</f>
        <v/>
      </c>
      <c r="AM43" s="285" t="str">
        <f>IF(AM42="","",VLOOKUP(AM42,'シフト記号表（勤務時間帯）'!$D$6:$X$47,21,FALSE))</f>
        <v/>
      </c>
      <c r="AN43" s="285" t="str">
        <f>IF(AN42="","",VLOOKUP(AN42,'シフト記号表（勤務時間帯）'!$D$6:$X$47,21,FALSE))</f>
        <v/>
      </c>
      <c r="AO43" s="301" t="str">
        <f>IF(AO42="","",VLOOKUP(AO42,'シフト記号表（勤務時間帯）'!$D$6:$X$47,21,FALSE))</f>
        <v/>
      </c>
      <c r="AP43" s="273" t="str">
        <f>IF(AP42="","",VLOOKUP(AP42,'シフト記号表（勤務時間帯）'!$D$6:$X$47,21,FALSE))</f>
        <v/>
      </c>
      <c r="AQ43" s="285" t="str">
        <f>IF(AQ42="","",VLOOKUP(AQ42,'シフト記号表（勤務時間帯）'!$D$6:$X$47,21,FALSE))</f>
        <v/>
      </c>
      <c r="AR43" s="285" t="str">
        <f>IF(AR42="","",VLOOKUP(AR42,'シフト記号表（勤務時間帯）'!$D$6:$X$47,21,FALSE))</f>
        <v/>
      </c>
      <c r="AS43" s="285" t="str">
        <f>IF(AS42="","",VLOOKUP(AS42,'シフト記号表（勤務時間帯）'!$D$6:$X$47,21,FALSE))</f>
        <v/>
      </c>
      <c r="AT43" s="285" t="str">
        <f>IF(AT42="","",VLOOKUP(AT42,'シフト記号表（勤務時間帯）'!$D$6:$X$47,21,FALSE))</f>
        <v/>
      </c>
      <c r="AU43" s="285" t="str">
        <f>IF(AU42="","",VLOOKUP(AU42,'シフト記号表（勤務時間帯）'!$D$6:$X$47,21,FALSE))</f>
        <v/>
      </c>
      <c r="AV43" s="301" t="str">
        <f>IF(AV42="","",VLOOKUP(AV42,'シフト記号表（勤務時間帯）'!$D$6:$X$47,21,FALSE))</f>
        <v/>
      </c>
      <c r="AW43" s="273" t="str">
        <f>IF(AW42="","",VLOOKUP(AW42,'シフト記号表（勤務時間帯）'!$D$6:$X$47,21,FALSE))</f>
        <v/>
      </c>
      <c r="AX43" s="285" t="str">
        <f>IF(AX42="","",VLOOKUP(AX42,'シフト記号表（勤務時間帯）'!$D$6:$X$47,21,FALSE))</f>
        <v/>
      </c>
      <c r="AY43" s="285" t="str">
        <f>IF(AY42="","",VLOOKUP(AY42,'シフト記号表（勤務時間帯）'!$D$6:$X$47,21,FALSE))</f>
        <v/>
      </c>
      <c r="AZ43" s="342" t="str">
        <f>IF($BC$3="４週",SUM(U43:AV43),IF($BC$3="暦月",SUM(U43:AY43),""))</f>
        <v/>
      </c>
      <c r="BA43" s="355"/>
      <c r="BB43" s="370" t="str">
        <f>IF($BC$3="４週",AZ43/4,IF($BC$3="暦月",(AZ43/($BC$8/7)),""))</f>
        <v/>
      </c>
      <c r="BC43" s="355"/>
      <c r="BD43" s="388"/>
      <c r="BE43" s="397"/>
      <c r="BF43" s="397"/>
      <c r="BG43" s="397"/>
      <c r="BH43" s="404"/>
    </row>
    <row r="44" spans="2:60" ht="20.25" customHeight="1">
      <c r="B44" s="126"/>
      <c r="C44" s="139"/>
      <c r="D44" s="153"/>
      <c r="E44" s="162"/>
      <c r="F44" s="162"/>
      <c r="G44" s="170">
        <f>C42</f>
        <v>0</v>
      </c>
      <c r="H44" s="180"/>
      <c r="I44" s="189"/>
      <c r="J44" s="196"/>
      <c r="K44" s="196"/>
      <c r="L44" s="170"/>
      <c r="M44" s="204"/>
      <c r="N44" s="210"/>
      <c r="O44" s="217"/>
      <c r="P44" s="223" t="s">
        <v>86</v>
      </c>
      <c r="Q44" s="236"/>
      <c r="R44" s="236"/>
      <c r="S44" s="242"/>
      <c r="T44" s="255"/>
      <c r="U44" s="274" t="str">
        <f>IF(U42="","",VLOOKUP(U42,'シフト記号表（勤務時間帯）'!$D$6:$Z$47,23,FALSE))</f>
        <v/>
      </c>
      <c r="V44" s="286" t="str">
        <f>IF(V42="","",VLOOKUP(V42,'シフト記号表（勤務時間帯）'!$D$6:$Z$47,23,FALSE))</f>
        <v/>
      </c>
      <c r="W44" s="286" t="str">
        <f>IF(W42="","",VLOOKUP(W42,'シフト記号表（勤務時間帯）'!$D$6:$Z$47,23,FALSE))</f>
        <v/>
      </c>
      <c r="X44" s="286" t="str">
        <f>IF(X42="","",VLOOKUP(X42,'シフト記号表（勤務時間帯）'!$D$6:$Z$47,23,FALSE))</f>
        <v/>
      </c>
      <c r="Y44" s="286" t="str">
        <f>IF(Y42="","",VLOOKUP(Y42,'シフト記号表（勤務時間帯）'!$D$6:$Z$47,23,FALSE))</f>
        <v/>
      </c>
      <c r="Z44" s="286" t="str">
        <f>IF(Z42="","",VLOOKUP(Z42,'シフト記号表（勤務時間帯）'!$D$6:$Z$47,23,FALSE))</f>
        <v/>
      </c>
      <c r="AA44" s="302" t="str">
        <f>IF(AA42="","",VLOOKUP(AA42,'シフト記号表（勤務時間帯）'!$D$6:$Z$47,23,FALSE))</f>
        <v/>
      </c>
      <c r="AB44" s="274" t="str">
        <f>IF(AB42="","",VLOOKUP(AB42,'シフト記号表（勤務時間帯）'!$D$6:$Z$47,23,FALSE))</f>
        <v/>
      </c>
      <c r="AC44" s="286" t="str">
        <f>IF(AC42="","",VLOOKUP(AC42,'シフト記号表（勤務時間帯）'!$D$6:$Z$47,23,FALSE))</f>
        <v/>
      </c>
      <c r="AD44" s="286" t="str">
        <f>IF(AD42="","",VLOOKUP(AD42,'シフト記号表（勤務時間帯）'!$D$6:$Z$47,23,FALSE))</f>
        <v/>
      </c>
      <c r="AE44" s="286" t="str">
        <f>IF(AE42="","",VLOOKUP(AE42,'シフト記号表（勤務時間帯）'!$D$6:$Z$47,23,FALSE))</f>
        <v/>
      </c>
      <c r="AF44" s="286" t="str">
        <f>IF(AF42="","",VLOOKUP(AF42,'シフト記号表（勤務時間帯）'!$D$6:$Z$47,23,FALSE))</f>
        <v/>
      </c>
      <c r="AG44" s="286" t="str">
        <f>IF(AG42="","",VLOOKUP(AG42,'シフト記号表（勤務時間帯）'!$D$6:$Z$47,23,FALSE))</f>
        <v/>
      </c>
      <c r="AH44" s="302" t="str">
        <f>IF(AH42="","",VLOOKUP(AH42,'シフト記号表（勤務時間帯）'!$D$6:$Z$47,23,FALSE))</f>
        <v/>
      </c>
      <c r="AI44" s="274" t="str">
        <f>IF(AI42="","",VLOOKUP(AI42,'シフト記号表（勤務時間帯）'!$D$6:$Z$47,23,FALSE))</f>
        <v/>
      </c>
      <c r="AJ44" s="286" t="str">
        <f>IF(AJ42="","",VLOOKUP(AJ42,'シフト記号表（勤務時間帯）'!$D$6:$Z$47,23,FALSE))</f>
        <v/>
      </c>
      <c r="AK44" s="286" t="str">
        <f>IF(AK42="","",VLOOKUP(AK42,'シフト記号表（勤務時間帯）'!$D$6:$Z$47,23,FALSE))</f>
        <v/>
      </c>
      <c r="AL44" s="286" t="str">
        <f>IF(AL42="","",VLOOKUP(AL42,'シフト記号表（勤務時間帯）'!$D$6:$Z$47,23,FALSE))</f>
        <v/>
      </c>
      <c r="AM44" s="286" t="str">
        <f>IF(AM42="","",VLOOKUP(AM42,'シフト記号表（勤務時間帯）'!$D$6:$Z$47,23,FALSE))</f>
        <v/>
      </c>
      <c r="AN44" s="286" t="str">
        <f>IF(AN42="","",VLOOKUP(AN42,'シフト記号表（勤務時間帯）'!$D$6:$Z$47,23,FALSE))</f>
        <v/>
      </c>
      <c r="AO44" s="302" t="str">
        <f>IF(AO42="","",VLOOKUP(AO42,'シフト記号表（勤務時間帯）'!$D$6:$Z$47,23,FALSE))</f>
        <v/>
      </c>
      <c r="AP44" s="274" t="str">
        <f>IF(AP42="","",VLOOKUP(AP42,'シフト記号表（勤務時間帯）'!$D$6:$Z$47,23,FALSE))</f>
        <v/>
      </c>
      <c r="AQ44" s="286" t="str">
        <f>IF(AQ42="","",VLOOKUP(AQ42,'シフト記号表（勤務時間帯）'!$D$6:$Z$47,23,FALSE))</f>
        <v/>
      </c>
      <c r="AR44" s="286" t="str">
        <f>IF(AR42="","",VLOOKUP(AR42,'シフト記号表（勤務時間帯）'!$D$6:$Z$47,23,FALSE))</f>
        <v/>
      </c>
      <c r="AS44" s="286" t="str">
        <f>IF(AS42="","",VLOOKUP(AS42,'シフト記号表（勤務時間帯）'!$D$6:$Z$47,23,FALSE))</f>
        <v/>
      </c>
      <c r="AT44" s="286" t="str">
        <f>IF(AT42="","",VLOOKUP(AT42,'シフト記号表（勤務時間帯）'!$D$6:$Z$47,23,FALSE))</f>
        <v/>
      </c>
      <c r="AU44" s="286" t="str">
        <f>IF(AU42="","",VLOOKUP(AU42,'シフト記号表（勤務時間帯）'!$D$6:$Z$47,23,FALSE))</f>
        <v/>
      </c>
      <c r="AV44" s="302" t="str">
        <f>IF(AV42="","",VLOOKUP(AV42,'シフト記号表（勤務時間帯）'!$D$6:$Z$47,23,FALSE))</f>
        <v/>
      </c>
      <c r="AW44" s="274" t="str">
        <f>IF(AW42="","",VLOOKUP(AW42,'シフト記号表（勤務時間帯）'!$D$6:$Z$47,23,FALSE))</f>
        <v/>
      </c>
      <c r="AX44" s="286" t="str">
        <f>IF(AX42="","",VLOOKUP(AX42,'シフト記号表（勤務時間帯）'!$D$6:$Z$47,23,FALSE))</f>
        <v/>
      </c>
      <c r="AY44" s="286" t="str">
        <f>IF(AY42="","",VLOOKUP(AY42,'シフト記号表（勤務時間帯）'!$D$6:$Z$47,23,FALSE))</f>
        <v/>
      </c>
      <c r="AZ44" s="343" t="str">
        <f>IF($BC$3="４週",SUM(U44:AV44),IF($BC$3="暦月",SUM(U44:AY44),""))</f>
        <v/>
      </c>
      <c r="BA44" s="356"/>
      <c r="BB44" s="371" t="str">
        <f>IF($BC$3="４週",AZ44/4,IF($BC$3="暦月",(AZ44/($BC$8/7)),""))</f>
        <v/>
      </c>
      <c r="BC44" s="356"/>
      <c r="BD44" s="389"/>
      <c r="BE44" s="394"/>
      <c r="BF44" s="394"/>
      <c r="BG44" s="394"/>
      <c r="BH44" s="405"/>
    </row>
    <row r="45" spans="2:60" ht="20.25" customHeight="1">
      <c r="B45" s="127"/>
      <c r="C45" s="140"/>
      <c r="D45" s="154"/>
      <c r="E45" s="163"/>
      <c r="F45" s="161"/>
      <c r="G45" s="169"/>
      <c r="H45" s="183"/>
      <c r="I45" s="190"/>
      <c r="J45" s="197"/>
      <c r="K45" s="197"/>
      <c r="L45" s="171"/>
      <c r="M45" s="205"/>
      <c r="N45" s="211"/>
      <c r="O45" s="218"/>
      <c r="P45" s="224" t="s">
        <v>36</v>
      </c>
      <c r="Q45" s="233"/>
      <c r="R45" s="233"/>
      <c r="S45" s="243"/>
      <c r="T45" s="256"/>
      <c r="U45" s="275"/>
      <c r="V45" s="287"/>
      <c r="W45" s="287"/>
      <c r="X45" s="287"/>
      <c r="Y45" s="287"/>
      <c r="Z45" s="287"/>
      <c r="AA45" s="303"/>
      <c r="AB45" s="275"/>
      <c r="AC45" s="287"/>
      <c r="AD45" s="287"/>
      <c r="AE45" s="287"/>
      <c r="AF45" s="287"/>
      <c r="AG45" s="287"/>
      <c r="AH45" s="303"/>
      <c r="AI45" s="275"/>
      <c r="AJ45" s="287"/>
      <c r="AK45" s="287"/>
      <c r="AL45" s="287"/>
      <c r="AM45" s="287"/>
      <c r="AN45" s="287"/>
      <c r="AO45" s="303"/>
      <c r="AP45" s="275"/>
      <c r="AQ45" s="287"/>
      <c r="AR45" s="287"/>
      <c r="AS45" s="287"/>
      <c r="AT45" s="287"/>
      <c r="AU45" s="287"/>
      <c r="AV45" s="303"/>
      <c r="AW45" s="275"/>
      <c r="AX45" s="287"/>
      <c r="AY45" s="287"/>
      <c r="AZ45" s="344"/>
      <c r="BA45" s="357"/>
      <c r="BB45" s="372"/>
      <c r="BC45" s="357"/>
      <c r="BD45" s="390"/>
      <c r="BE45" s="395"/>
      <c r="BF45" s="395"/>
      <c r="BG45" s="395"/>
      <c r="BH45" s="406"/>
    </row>
    <row r="46" spans="2:60" ht="20.25" customHeight="1">
      <c r="B46" s="125">
        <f>B43+1</f>
        <v>9</v>
      </c>
      <c r="C46" s="138"/>
      <c r="D46" s="156"/>
      <c r="E46" s="161"/>
      <c r="F46" s="161">
        <f>C45</f>
        <v>0</v>
      </c>
      <c r="G46" s="169"/>
      <c r="H46" s="179"/>
      <c r="I46" s="188"/>
      <c r="J46" s="199"/>
      <c r="K46" s="199"/>
      <c r="L46" s="169"/>
      <c r="M46" s="203"/>
      <c r="N46" s="213"/>
      <c r="O46" s="216"/>
      <c r="P46" s="222" t="s">
        <v>85</v>
      </c>
      <c r="Q46" s="231"/>
      <c r="R46" s="231"/>
      <c r="S46" s="241"/>
      <c r="T46" s="254"/>
      <c r="U46" s="273" t="str">
        <f>IF(U45="","",VLOOKUP(U45,'シフト記号表（勤務時間帯）'!$D$6:$X$47,21,FALSE))</f>
        <v/>
      </c>
      <c r="V46" s="285" t="str">
        <f>IF(V45="","",VLOOKUP(V45,'シフト記号表（勤務時間帯）'!$D$6:$X$47,21,FALSE))</f>
        <v/>
      </c>
      <c r="W46" s="285" t="str">
        <f>IF(W45="","",VLOOKUP(W45,'シフト記号表（勤務時間帯）'!$D$6:$X$47,21,FALSE))</f>
        <v/>
      </c>
      <c r="X46" s="285" t="str">
        <f>IF(X45="","",VLOOKUP(X45,'シフト記号表（勤務時間帯）'!$D$6:$X$47,21,FALSE))</f>
        <v/>
      </c>
      <c r="Y46" s="285" t="str">
        <f>IF(Y45="","",VLOOKUP(Y45,'シフト記号表（勤務時間帯）'!$D$6:$X$47,21,FALSE))</f>
        <v/>
      </c>
      <c r="Z46" s="285" t="str">
        <f>IF(Z45="","",VLOOKUP(Z45,'シフト記号表（勤務時間帯）'!$D$6:$X$47,21,FALSE))</f>
        <v/>
      </c>
      <c r="AA46" s="301" t="str">
        <f>IF(AA45="","",VLOOKUP(AA45,'シフト記号表（勤務時間帯）'!$D$6:$X$47,21,FALSE))</f>
        <v/>
      </c>
      <c r="AB46" s="273" t="str">
        <f>IF(AB45="","",VLOOKUP(AB45,'シフト記号表（勤務時間帯）'!$D$6:$X$47,21,FALSE))</f>
        <v/>
      </c>
      <c r="AC46" s="285" t="str">
        <f>IF(AC45="","",VLOOKUP(AC45,'シフト記号表（勤務時間帯）'!$D$6:$X$47,21,FALSE))</f>
        <v/>
      </c>
      <c r="AD46" s="285" t="str">
        <f>IF(AD45="","",VLOOKUP(AD45,'シフト記号表（勤務時間帯）'!$D$6:$X$47,21,FALSE))</f>
        <v/>
      </c>
      <c r="AE46" s="285" t="str">
        <f>IF(AE45="","",VLOOKUP(AE45,'シフト記号表（勤務時間帯）'!$D$6:$X$47,21,FALSE))</f>
        <v/>
      </c>
      <c r="AF46" s="285" t="str">
        <f>IF(AF45="","",VLOOKUP(AF45,'シフト記号表（勤務時間帯）'!$D$6:$X$47,21,FALSE))</f>
        <v/>
      </c>
      <c r="AG46" s="285" t="str">
        <f>IF(AG45="","",VLOOKUP(AG45,'シフト記号表（勤務時間帯）'!$D$6:$X$47,21,FALSE))</f>
        <v/>
      </c>
      <c r="AH46" s="301" t="str">
        <f>IF(AH45="","",VLOOKUP(AH45,'シフト記号表（勤務時間帯）'!$D$6:$X$47,21,FALSE))</f>
        <v/>
      </c>
      <c r="AI46" s="273" t="str">
        <f>IF(AI45="","",VLOOKUP(AI45,'シフト記号表（勤務時間帯）'!$D$6:$X$47,21,FALSE))</f>
        <v/>
      </c>
      <c r="AJ46" s="285" t="str">
        <f>IF(AJ45="","",VLOOKUP(AJ45,'シフト記号表（勤務時間帯）'!$D$6:$X$47,21,FALSE))</f>
        <v/>
      </c>
      <c r="AK46" s="285" t="str">
        <f>IF(AK45="","",VLOOKUP(AK45,'シフト記号表（勤務時間帯）'!$D$6:$X$47,21,FALSE))</f>
        <v/>
      </c>
      <c r="AL46" s="285" t="str">
        <f>IF(AL45="","",VLOOKUP(AL45,'シフト記号表（勤務時間帯）'!$D$6:$X$47,21,FALSE))</f>
        <v/>
      </c>
      <c r="AM46" s="285" t="str">
        <f>IF(AM45="","",VLOOKUP(AM45,'シフト記号表（勤務時間帯）'!$D$6:$X$47,21,FALSE))</f>
        <v/>
      </c>
      <c r="AN46" s="285" t="str">
        <f>IF(AN45="","",VLOOKUP(AN45,'シフト記号表（勤務時間帯）'!$D$6:$X$47,21,FALSE))</f>
        <v/>
      </c>
      <c r="AO46" s="301" t="str">
        <f>IF(AO45="","",VLOOKUP(AO45,'シフト記号表（勤務時間帯）'!$D$6:$X$47,21,FALSE))</f>
        <v/>
      </c>
      <c r="AP46" s="273" t="str">
        <f>IF(AP45="","",VLOOKUP(AP45,'シフト記号表（勤務時間帯）'!$D$6:$X$47,21,FALSE))</f>
        <v/>
      </c>
      <c r="AQ46" s="285" t="str">
        <f>IF(AQ45="","",VLOOKUP(AQ45,'シフト記号表（勤務時間帯）'!$D$6:$X$47,21,FALSE))</f>
        <v/>
      </c>
      <c r="AR46" s="285" t="str">
        <f>IF(AR45="","",VLOOKUP(AR45,'シフト記号表（勤務時間帯）'!$D$6:$X$47,21,FALSE))</f>
        <v/>
      </c>
      <c r="AS46" s="285" t="str">
        <f>IF(AS45="","",VLOOKUP(AS45,'シフト記号表（勤務時間帯）'!$D$6:$X$47,21,FALSE))</f>
        <v/>
      </c>
      <c r="AT46" s="285" t="str">
        <f>IF(AT45="","",VLOOKUP(AT45,'シフト記号表（勤務時間帯）'!$D$6:$X$47,21,FALSE))</f>
        <v/>
      </c>
      <c r="AU46" s="285" t="str">
        <f>IF(AU45="","",VLOOKUP(AU45,'シフト記号表（勤務時間帯）'!$D$6:$X$47,21,FALSE))</f>
        <v/>
      </c>
      <c r="AV46" s="301" t="str">
        <f>IF(AV45="","",VLOOKUP(AV45,'シフト記号表（勤務時間帯）'!$D$6:$X$47,21,FALSE))</f>
        <v/>
      </c>
      <c r="AW46" s="273" t="str">
        <f>IF(AW45="","",VLOOKUP(AW45,'シフト記号表（勤務時間帯）'!$D$6:$X$47,21,FALSE))</f>
        <v/>
      </c>
      <c r="AX46" s="285" t="str">
        <f>IF(AX45="","",VLOOKUP(AX45,'シフト記号表（勤務時間帯）'!$D$6:$X$47,21,FALSE))</f>
        <v/>
      </c>
      <c r="AY46" s="285" t="str">
        <f>IF(AY45="","",VLOOKUP(AY45,'シフト記号表（勤務時間帯）'!$D$6:$X$47,21,FALSE))</f>
        <v/>
      </c>
      <c r="AZ46" s="342" t="str">
        <f>IF($BC$3="４週",SUM(U46:AV46),IF($BC$3="暦月",SUM(U46:AY46),""))</f>
        <v/>
      </c>
      <c r="BA46" s="355"/>
      <c r="BB46" s="370" t="str">
        <f>IF($BC$3="４週",AZ46/4,IF($BC$3="暦月",(AZ46/($BC$8/7)),""))</f>
        <v/>
      </c>
      <c r="BC46" s="355"/>
      <c r="BD46" s="388"/>
      <c r="BE46" s="397"/>
      <c r="BF46" s="397"/>
      <c r="BG46" s="397"/>
      <c r="BH46" s="404"/>
    </row>
    <row r="47" spans="2:60" ht="20.25" customHeight="1">
      <c r="B47" s="126"/>
      <c r="C47" s="139"/>
      <c r="D47" s="153"/>
      <c r="E47" s="162"/>
      <c r="F47" s="162"/>
      <c r="G47" s="170">
        <f>C45</f>
        <v>0</v>
      </c>
      <c r="H47" s="180"/>
      <c r="I47" s="189"/>
      <c r="J47" s="196"/>
      <c r="K47" s="196"/>
      <c r="L47" s="170"/>
      <c r="M47" s="204"/>
      <c r="N47" s="210"/>
      <c r="O47" s="217"/>
      <c r="P47" s="223" t="s">
        <v>86</v>
      </c>
      <c r="Q47" s="232"/>
      <c r="R47" s="232"/>
      <c r="S47" s="246"/>
      <c r="T47" s="260"/>
      <c r="U47" s="274" t="str">
        <f>IF(U45="","",VLOOKUP(U45,'シフト記号表（勤務時間帯）'!$D$6:$Z$47,23,FALSE))</f>
        <v/>
      </c>
      <c r="V47" s="286" t="str">
        <f>IF(V45="","",VLOOKUP(V45,'シフト記号表（勤務時間帯）'!$D$6:$Z$47,23,FALSE))</f>
        <v/>
      </c>
      <c r="W47" s="286" t="str">
        <f>IF(W45="","",VLOOKUP(W45,'シフト記号表（勤務時間帯）'!$D$6:$Z$47,23,FALSE))</f>
        <v/>
      </c>
      <c r="X47" s="286" t="str">
        <f>IF(X45="","",VLOOKUP(X45,'シフト記号表（勤務時間帯）'!$D$6:$Z$47,23,FALSE))</f>
        <v/>
      </c>
      <c r="Y47" s="286" t="str">
        <f>IF(Y45="","",VLOOKUP(Y45,'シフト記号表（勤務時間帯）'!$D$6:$Z$47,23,FALSE))</f>
        <v/>
      </c>
      <c r="Z47" s="286" t="str">
        <f>IF(Z45="","",VLOOKUP(Z45,'シフト記号表（勤務時間帯）'!$D$6:$Z$47,23,FALSE))</f>
        <v/>
      </c>
      <c r="AA47" s="302" t="str">
        <f>IF(AA45="","",VLOOKUP(AA45,'シフト記号表（勤務時間帯）'!$D$6:$Z$47,23,FALSE))</f>
        <v/>
      </c>
      <c r="AB47" s="274" t="str">
        <f>IF(AB45="","",VLOOKUP(AB45,'シフト記号表（勤務時間帯）'!$D$6:$Z$47,23,FALSE))</f>
        <v/>
      </c>
      <c r="AC47" s="286" t="str">
        <f>IF(AC45="","",VLOOKUP(AC45,'シフト記号表（勤務時間帯）'!$D$6:$Z$47,23,FALSE))</f>
        <v/>
      </c>
      <c r="AD47" s="286" t="str">
        <f>IF(AD45="","",VLOOKUP(AD45,'シフト記号表（勤務時間帯）'!$D$6:$Z$47,23,FALSE))</f>
        <v/>
      </c>
      <c r="AE47" s="286" t="str">
        <f>IF(AE45="","",VLOOKUP(AE45,'シフト記号表（勤務時間帯）'!$D$6:$Z$47,23,FALSE))</f>
        <v/>
      </c>
      <c r="AF47" s="286" t="str">
        <f>IF(AF45="","",VLOOKUP(AF45,'シフト記号表（勤務時間帯）'!$D$6:$Z$47,23,FALSE))</f>
        <v/>
      </c>
      <c r="AG47" s="286" t="str">
        <f>IF(AG45="","",VLOOKUP(AG45,'シフト記号表（勤務時間帯）'!$D$6:$Z$47,23,FALSE))</f>
        <v/>
      </c>
      <c r="AH47" s="302" t="str">
        <f>IF(AH45="","",VLOOKUP(AH45,'シフト記号表（勤務時間帯）'!$D$6:$Z$47,23,FALSE))</f>
        <v/>
      </c>
      <c r="AI47" s="274" t="str">
        <f>IF(AI45="","",VLOOKUP(AI45,'シフト記号表（勤務時間帯）'!$D$6:$Z$47,23,FALSE))</f>
        <v/>
      </c>
      <c r="AJ47" s="286" t="str">
        <f>IF(AJ45="","",VLOOKUP(AJ45,'シフト記号表（勤務時間帯）'!$D$6:$Z$47,23,FALSE))</f>
        <v/>
      </c>
      <c r="AK47" s="286" t="str">
        <f>IF(AK45="","",VLOOKUP(AK45,'シフト記号表（勤務時間帯）'!$D$6:$Z$47,23,FALSE))</f>
        <v/>
      </c>
      <c r="AL47" s="286" t="str">
        <f>IF(AL45="","",VLOOKUP(AL45,'シフト記号表（勤務時間帯）'!$D$6:$Z$47,23,FALSE))</f>
        <v/>
      </c>
      <c r="AM47" s="286" t="str">
        <f>IF(AM45="","",VLOOKUP(AM45,'シフト記号表（勤務時間帯）'!$D$6:$Z$47,23,FALSE))</f>
        <v/>
      </c>
      <c r="AN47" s="286" t="str">
        <f>IF(AN45="","",VLOOKUP(AN45,'シフト記号表（勤務時間帯）'!$D$6:$Z$47,23,FALSE))</f>
        <v/>
      </c>
      <c r="AO47" s="302" t="str">
        <f>IF(AO45="","",VLOOKUP(AO45,'シフト記号表（勤務時間帯）'!$D$6:$Z$47,23,FALSE))</f>
        <v/>
      </c>
      <c r="AP47" s="274" t="str">
        <f>IF(AP45="","",VLOOKUP(AP45,'シフト記号表（勤務時間帯）'!$D$6:$Z$47,23,FALSE))</f>
        <v/>
      </c>
      <c r="AQ47" s="286" t="str">
        <f>IF(AQ45="","",VLOOKUP(AQ45,'シフト記号表（勤務時間帯）'!$D$6:$Z$47,23,FALSE))</f>
        <v/>
      </c>
      <c r="AR47" s="286" t="str">
        <f>IF(AR45="","",VLOOKUP(AR45,'シフト記号表（勤務時間帯）'!$D$6:$Z$47,23,FALSE))</f>
        <v/>
      </c>
      <c r="AS47" s="286" t="str">
        <f>IF(AS45="","",VLOOKUP(AS45,'シフト記号表（勤務時間帯）'!$D$6:$Z$47,23,FALSE))</f>
        <v/>
      </c>
      <c r="AT47" s="286" t="str">
        <f>IF(AT45="","",VLOOKUP(AT45,'シフト記号表（勤務時間帯）'!$D$6:$Z$47,23,FALSE))</f>
        <v/>
      </c>
      <c r="AU47" s="286" t="str">
        <f>IF(AU45="","",VLOOKUP(AU45,'シフト記号表（勤務時間帯）'!$D$6:$Z$47,23,FALSE))</f>
        <v/>
      </c>
      <c r="AV47" s="302" t="str">
        <f>IF(AV45="","",VLOOKUP(AV45,'シフト記号表（勤務時間帯）'!$D$6:$Z$47,23,FALSE))</f>
        <v/>
      </c>
      <c r="AW47" s="274" t="str">
        <f>IF(AW45="","",VLOOKUP(AW45,'シフト記号表（勤務時間帯）'!$D$6:$Z$47,23,FALSE))</f>
        <v/>
      </c>
      <c r="AX47" s="286" t="str">
        <f>IF(AX45="","",VLOOKUP(AX45,'シフト記号表（勤務時間帯）'!$D$6:$Z$47,23,FALSE))</f>
        <v/>
      </c>
      <c r="AY47" s="286" t="str">
        <f>IF(AY45="","",VLOOKUP(AY45,'シフト記号表（勤務時間帯）'!$D$6:$Z$47,23,FALSE))</f>
        <v/>
      </c>
      <c r="AZ47" s="343" t="str">
        <f>IF($BC$3="４週",SUM(U47:AV47),IF($BC$3="暦月",SUM(U47:AY47),""))</f>
        <v/>
      </c>
      <c r="BA47" s="356"/>
      <c r="BB47" s="371" t="str">
        <f>IF($BC$3="４週",AZ47/4,IF($BC$3="暦月",(AZ47/($BC$8/7)),""))</f>
        <v/>
      </c>
      <c r="BC47" s="356"/>
      <c r="BD47" s="389"/>
      <c r="BE47" s="394"/>
      <c r="BF47" s="394"/>
      <c r="BG47" s="394"/>
      <c r="BH47" s="405"/>
    </row>
    <row r="48" spans="2:60" ht="20.25" customHeight="1">
      <c r="B48" s="127"/>
      <c r="C48" s="140"/>
      <c r="D48" s="154"/>
      <c r="E48" s="163"/>
      <c r="F48" s="161"/>
      <c r="G48" s="169"/>
      <c r="H48" s="183"/>
      <c r="I48" s="190"/>
      <c r="J48" s="197"/>
      <c r="K48" s="197"/>
      <c r="L48" s="171"/>
      <c r="M48" s="205"/>
      <c r="N48" s="211"/>
      <c r="O48" s="218"/>
      <c r="P48" s="224" t="s">
        <v>36</v>
      </c>
      <c r="Q48" s="113"/>
      <c r="R48" s="113"/>
      <c r="S48" s="146"/>
      <c r="T48" s="258"/>
      <c r="U48" s="275"/>
      <c r="V48" s="287"/>
      <c r="W48" s="287"/>
      <c r="X48" s="287"/>
      <c r="Y48" s="287"/>
      <c r="Z48" s="287"/>
      <c r="AA48" s="303"/>
      <c r="AB48" s="275"/>
      <c r="AC48" s="287"/>
      <c r="AD48" s="287"/>
      <c r="AE48" s="287"/>
      <c r="AF48" s="287"/>
      <c r="AG48" s="287"/>
      <c r="AH48" s="303"/>
      <c r="AI48" s="275"/>
      <c r="AJ48" s="287"/>
      <c r="AK48" s="287"/>
      <c r="AL48" s="287"/>
      <c r="AM48" s="287"/>
      <c r="AN48" s="287"/>
      <c r="AO48" s="303"/>
      <c r="AP48" s="275"/>
      <c r="AQ48" s="287"/>
      <c r="AR48" s="287"/>
      <c r="AS48" s="287"/>
      <c r="AT48" s="287"/>
      <c r="AU48" s="287"/>
      <c r="AV48" s="303"/>
      <c r="AW48" s="275"/>
      <c r="AX48" s="287"/>
      <c r="AY48" s="287"/>
      <c r="AZ48" s="344"/>
      <c r="BA48" s="357"/>
      <c r="BB48" s="372"/>
      <c r="BC48" s="357"/>
      <c r="BD48" s="390"/>
      <c r="BE48" s="395"/>
      <c r="BF48" s="395"/>
      <c r="BG48" s="395"/>
      <c r="BH48" s="406"/>
    </row>
    <row r="49" spans="2:60" ht="20.25" customHeight="1">
      <c r="B49" s="125">
        <f>B46+1</f>
        <v>10</v>
      </c>
      <c r="C49" s="138"/>
      <c r="D49" s="156"/>
      <c r="E49" s="161"/>
      <c r="F49" s="161">
        <f>C48</f>
        <v>0</v>
      </c>
      <c r="G49" s="169"/>
      <c r="H49" s="179"/>
      <c r="I49" s="188"/>
      <c r="J49" s="199"/>
      <c r="K49" s="199"/>
      <c r="L49" s="169"/>
      <c r="M49" s="203"/>
      <c r="N49" s="213"/>
      <c r="O49" s="216"/>
      <c r="P49" s="222" t="s">
        <v>85</v>
      </c>
      <c r="Q49" s="231"/>
      <c r="R49" s="231"/>
      <c r="S49" s="241"/>
      <c r="T49" s="254"/>
      <c r="U49" s="273" t="str">
        <f>IF(U48="","",VLOOKUP(U48,'シフト記号表（勤務時間帯）'!$D$6:$X$47,21,FALSE))</f>
        <v/>
      </c>
      <c r="V49" s="285" t="str">
        <f>IF(V48="","",VLOOKUP(V48,'シフト記号表（勤務時間帯）'!$D$6:$X$47,21,FALSE))</f>
        <v/>
      </c>
      <c r="W49" s="285" t="str">
        <f>IF(W48="","",VLOOKUP(W48,'シフト記号表（勤務時間帯）'!$D$6:$X$47,21,FALSE))</f>
        <v/>
      </c>
      <c r="X49" s="285" t="str">
        <f>IF(X48="","",VLOOKUP(X48,'シフト記号表（勤務時間帯）'!$D$6:$X$47,21,FALSE))</f>
        <v/>
      </c>
      <c r="Y49" s="285" t="str">
        <f>IF(Y48="","",VLOOKUP(Y48,'シフト記号表（勤務時間帯）'!$D$6:$X$47,21,FALSE))</f>
        <v/>
      </c>
      <c r="Z49" s="285" t="str">
        <f>IF(Z48="","",VLOOKUP(Z48,'シフト記号表（勤務時間帯）'!$D$6:$X$47,21,FALSE))</f>
        <v/>
      </c>
      <c r="AA49" s="301" t="str">
        <f>IF(AA48="","",VLOOKUP(AA48,'シフト記号表（勤務時間帯）'!$D$6:$X$47,21,FALSE))</f>
        <v/>
      </c>
      <c r="AB49" s="273" t="str">
        <f>IF(AB48="","",VLOOKUP(AB48,'シフト記号表（勤務時間帯）'!$D$6:$X$47,21,FALSE))</f>
        <v/>
      </c>
      <c r="AC49" s="285" t="str">
        <f>IF(AC48="","",VLOOKUP(AC48,'シフト記号表（勤務時間帯）'!$D$6:$X$47,21,FALSE))</f>
        <v/>
      </c>
      <c r="AD49" s="285" t="str">
        <f>IF(AD48="","",VLOOKUP(AD48,'シフト記号表（勤務時間帯）'!$D$6:$X$47,21,FALSE))</f>
        <v/>
      </c>
      <c r="AE49" s="285" t="str">
        <f>IF(AE48="","",VLOOKUP(AE48,'シフト記号表（勤務時間帯）'!$D$6:$X$47,21,FALSE))</f>
        <v/>
      </c>
      <c r="AF49" s="285" t="str">
        <f>IF(AF48="","",VLOOKUP(AF48,'シフト記号表（勤務時間帯）'!$D$6:$X$47,21,FALSE))</f>
        <v/>
      </c>
      <c r="AG49" s="285" t="str">
        <f>IF(AG48="","",VLOOKUP(AG48,'シフト記号表（勤務時間帯）'!$D$6:$X$47,21,FALSE))</f>
        <v/>
      </c>
      <c r="AH49" s="301" t="str">
        <f>IF(AH48="","",VLOOKUP(AH48,'シフト記号表（勤務時間帯）'!$D$6:$X$47,21,FALSE))</f>
        <v/>
      </c>
      <c r="AI49" s="273" t="str">
        <f>IF(AI48="","",VLOOKUP(AI48,'シフト記号表（勤務時間帯）'!$D$6:$X$47,21,FALSE))</f>
        <v/>
      </c>
      <c r="AJ49" s="285" t="str">
        <f>IF(AJ48="","",VLOOKUP(AJ48,'シフト記号表（勤務時間帯）'!$D$6:$X$47,21,FALSE))</f>
        <v/>
      </c>
      <c r="AK49" s="285" t="str">
        <f>IF(AK48="","",VLOOKUP(AK48,'シフト記号表（勤務時間帯）'!$D$6:$X$47,21,FALSE))</f>
        <v/>
      </c>
      <c r="AL49" s="285" t="str">
        <f>IF(AL48="","",VLOOKUP(AL48,'シフト記号表（勤務時間帯）'!$D$6:$X$47,21,FALSE))</f>
        <v/>
      </c>
      <c r="AM49" s="285" t="str">
        <f>IF(AM48="","",VLOOKUP(AM48,'シフト記号表（勤務時間帯）'!$D$6:$X$47,21,FALSE))</f>
        <v/>
      </c>
      <c r="AN49" s="285" t="str">
        <f>IF(AN48="","",VLOOKUP(AN48,'シフト記号表（勤務時間帯）'!$D$6:$X$47,21,FALSE))</f>
        <v/>
      </c>
      <c r="AO49" s="301" t="str">
        <f>IF(AO48="","",VLOOKUP(AO48,'シフト記号表（勤務時間帯）'!$D$6:$X$47,21,FALSE))</f>
        <v/>
      </c>
      <c r="AP49" s="273" t="str">
        <f>IF(AP48="","",VLOOKUP(AP48,'シフト記号表（勤務時間帯）'!$D$6:$X$47,21,FALSE))</f>
        <v/>
      </c>
      <c r="AQ49" s="285" t="str">
        <f>IF(AQ48="","",VLOOKUP(AQ48,'シフト記号表（勤務時間帯）'!$D$6:$X$47,21,FALSE))</f>
        <v/>
      </c>
      <c r="AR49" s="285" t="str">
        <f>IF(AR48="","",VLOOKUP(AR48,'シフト記号表（勤務時間帯）'!$D$6:$X$47,21,FALSE))</f>
        <v/>
      </c>
      <c r="AS49" s="285" t="str">
        <f>IF(AS48="","",VLOOKUP(AS48,'シフト記号表（勤務時間帯）'!$D$6:$X$47,21,FALSE))</f>
        <v/>
      </c>
      <c r="AT49" s="285" t="str">
        <f>IF(AT48="","",VLOOKUP(AT48,'シフト記号表（勤務時間帯）'!$D$6:$X$47,21,FALSE))</f>
        <v/>
      </c>
      <c r="AU49" s="285" t="str">
        <f>IF(AU48="","",VLOOKUP(AU48,'シフト記号表（勤務時間帯）'!$D$6:$X$47,21,FALSE))</f>
        <v/>
      </c>
      <c r="AV49" s="301" t="str">
        <f>IF(AV48="","",VLOOKUP(AV48,'シフト記号表（勤務時間帯）'!$D$6:$X$47,21,FALSE))</f>
        <v/>
      </c>
      <c r="AW49" s="273" t="str">
        <f>IF(AW48="","",VLOOKUP(AW48,'シフト記号表（勤務時間帯）'!$D$6:$X$47,21,FALSE))</f>
        <v/>
      </c>
      <c r="AX49" s="285" t="str">
        <f>IF(AX48="","",VLOOKUP(AX48,'シフト記号表（勤務時間帯）'!$D$6:$X$47,21,FALSE))</f>
        <v/>
      </c>
      <c r="AY49" s="285" t="str">
        <f>IF(AY48="","",VLOOKUP(AY48,'シフト記号表（勤務時間帯）'!$D$6:$X$47,21,FALSE))</f>
        <v/>
      </c>
      <c r="AZ49" s="342" t="str">
        <f>IF($BC$3="４週",SUM(U49:AV49),IF($BC$3="暦月",SUM(U49:AY49),""))</f>
        <v/>
      </c>
      <c r="BA49" s="355"/>
      <c r="BB49" s="370" t="str">
        <f>IF($BC$3="４週",AZ49/4,IF($BC$3="暦月",(AZ49/($BC$8/7)),""))</f>
        <v/>
      </c>
      <c r="BC49" s="355"/>
      <c r="BD49" s="388"/>
      <c r="BE49" s="397"/>
      <c r="BF49" s="397"/>
      <c r="BG49" s="397"/>
      <c r="BH49" s="404"/>
    </row>
    <row r="50" spans="2:60" ht="20.25" customHeight="1">
      <c r="B50" s="126"/>
      <c r="C50" s="139"/>
      <c r="D50" s="153"/>
      <c r="E50" s="162"/>
      <c r="F50" s="162"/>
      <c r="G50" s="170">
        <f>C48</f>
        <v>0</v>
      </c>
      <c r="H50" s="180"/>
      <c r="I50" s="189"/>
      <c r="J50" s="196"/>
      <c r="K50" s="196"/>
      <c r="L50" s="170"/>
      <c r="M50" s="204"/>
      <c r="N50" s="210"/>
      <c r="O50" s="217"/>
      <c r="P50" s="227" t="s">
        <v>86</v>
      </c>
      <c r="Q50" s="237"/>
      <c r="R50" s="237"/>
      <c r="S50" s="247"/>
      <c r="T50" s="261"/>
      <c r="U50" s="274" t="str">
        <f>IF(U48="","",VLOOKUP(U48,'シフト記号表（勤務時間帯）'!$D$6:$Z$47,23,FALSE))</f>
        <v/>
      </c>
      <c r="V50" s="286" t="str">
        <f>IF(V48="","",VLOOKUP(V48,'シフト記号表（勤務時間帯）'!$D$6:$Z$47,23,FALSE))</f>
        <v/>
      </c>
      <c r="W50" s="286" t="str">
        <f>IF(W48="","",VLOOKUP(W48,'シフト記号表（勤務時間帯）'!$D$6:$Z$47,23,FALSE))</f>
        <v/>
      </c>
      <c r="X50" s="286" t="str">
        <f>IF(X48="","",VLOOKUP(X48,'シフト記号表（勤務時間帯）'!$D$6:$Z$47,23,FALSE))</f>
        <v/>
      </c>
      <c r="Y50" s="286" t="str">
        <f>IF(Y48="","",VLOOKUP(Y48,'シフト記号表（勤務時間帯）'!$D$6:$Z$47,23,FALSE))</f>
        <v/>
      </c>
      <c r="Z50" s="286" t="str">
        <f>IF(Z48="","",VLOOKUP(Z48,'シフト記号表（勤務時間帯）'!$D$6:$Z$47,23,FALSE))</f>
        <v/>
      </c>
      <c r="AA50" s="302" t="str">
        <f>IF(AA48="","",VLOOKUP(AA48,'シフト記号表（勤務時間帯）'!$D$6:$Z$47,23,FALSE))</f>
        <v/>
      </c>
      <c r="AB50" s="274" t="str">
        <f>IF(AB48="","",VLOOKUP(AB48,'シフト記号表（勤務時間帯）'!$D$6:$Z$47,23,FALSE))</f>
        <v/>
      </c>
      <c r="AC50" s="286" t="str">
        <f>IF(AC48="","",VLOOKUP(AC48,'シフト記号表（勤務時間帯）'!$D$6:$Z$47,23,FALSE))</f>
        <v/>
      </c>
      <c r="AD50" s="286" t="str">
        <f>IF(AD48="","",VLOOKUP(AD48,'シフト記号表（勤務時間帯）'!$D$6:$Z$47,23,FALSE))</f>
        <v/>
      </c>
      <c r="AE50" s="286" t="str">
        <f>IF(AE48="","",VLOOKUP(AE48,'シフト記号表（勤務時間帯）'!$D$6:$Z$47,23,FALSE))</f>
        <v/>
      </c>
      <c r="AF50" s="286" t="str">
        <f>IF(AF48="","",VLOOKUP(AF48,'シフト記号表（勤務時間帯）'!$D$6:$Z$47,23,FALSE))</f>
        <v/>
      </c>
      <c r="AG50" s="286" t="str">
        <f>IF(AG48="","",VLOOKUP(AG48,'シフト記号表（勤務時間帯）'!$D$6:$Z$47,23,FALSE))</f>
        <v/>
      </c>
      <c r="AH50" s="302" t="str">
        <f>IF(AH48="","",VLOOKUP(AH48,'シフト記号表（勤務時間帯）'!$D$6:$Z$47,23,FALSE))</f>
        <v/>
      </c>
      <c r="AI50" s="274" t="str">
        <f>IF(AI48="","",VLOOKUP(AI48,'シフト記号表（勤務時間帯）'!$D$6:$Z$47,23,FALSE))</f>
        <v/>
      </c>
      <c r="AJ50" s="286" t="str">
        <f>IF(AJ48="","",VLOOKUP(AJ48,'シフト記号表（勤務時間帯）'!$D$6:$Z$47,23,FALSE))</f>
        <v/>
      </c>
      <c r="AK50" s="286" t="str">
        <f>IF(AK48="","",VLOOKUP(AK48,'シフト記号表（勤務時間帯）'!$D$6:$Z$47,23,FALSE))</f>
        <v/>
      </c>
      <c r="AL50" s="286" t="str">
        <f>IF(AL48="","",VLOOKUP(AL48,'シフト記号表（勤務時間帯）'!$D$6:$Z$47,23,FALSE))</f>
        <v/>
      </c>
      <c r="AM50" s="286" t="str">
        <f>IF(AM48="","",VLOOKUP(AM48,'シフト記号表（勤務時間帯）'!$D$6:$Z$47,23,FALSE))</f>
        <v/>
      </c>
      <c r="AN50" s="286" t="str">
        <f>IF(AN48="","",VLOOKUP(AN48,'シフト記号表（勤務時間帯）'!$D$6:$Z$47,23,FALSE))</f>
        <v/>
      </c>
      <c r="AO50" s="302" t="str">
        <f>IF(AO48="","",VLOOKUP(AO48,'シフト記号表（勤務時間帯）'!$D$6:$Z$47,23,FALSE))</f>
        <v/>
      </c>
      <c r="AP50" s="274" t="str">
        <f>IF(AP48="","",VLOOKUP(AP48,'シフト記号表（勤務時間帯）'!$D$6:$Z$47,23,FALSE))</f>
        <v/>
      </c>
      <c r="AQ50" s="286" t="str">
        <f>IF(AQ48="","",VLOOKUP(AQ48,'シフト記号表（勤務時間帯）'!$D$6:$Z$47,23,FALSE))</f>
        <v/>
      </c>
      <c r="AR50" s="286" t="str">
        <f>IF(AR48="","",VLOOKUP(AR48,'シフト記号表（勤務時間帯）'!$D$6:$Z$47,23,FALSE))</f>
        <v/>
      </c>
      <c r="AS50" s="286" t="str">
        <f>IF(AS48="","",VLOOKUP(AS48,'シフト記号表（勤務時間帯）'!$D$6:$Z$47,23,FALSE))</f>
        <v/>
      </c>
      <c r="AT50" s="286" t="str">
        <f>IF(AT48="","",VLOOKUP(AT48,'シフト記号表（勤務時間帯）'!$D$6:$Z$47,23,FALSE))</f>
        <v/>
      </c>
      <c r="AU50" s="286" t="str">
        <f>IF(AU48="","",VLOOKUP(AU48,'シフト記号表（勤務時間帯）'!$D$6:$Z$47,23,FALSE))</f>
        <v/>
      </c>
      <c r="AV50" s="302" t="str">
        <f>IF(AV48="","",VLOOKUP(AV48,'シフト記号表（勤務時間帯）'!$D$6:$Z$47,23,FALSE))</f>
        <v/>
      </c>
      <c r="AW50" s="274" t="str">
        <f>IF(AW48="","",VLOOKUP(AW48,'シフト記号表（勤務時間帯）'!$D$6:$Z$47,23,FALSE))</f>
        <v/>
      </c>
      <c r="AX50" s="286" t="str">
        <f>IF(AX48="","",VLOOKUP(AX48,'シフト記号表（勤務時間帯）'!$D$6:$Z$47,23,FALSE))</f>
        <v/>
      </c>
      <c r="AY50" s="286" t="str">
        <f>IF(AY48="","",VLOOKUP(AY48,'シフト記号表（勤務時間帯）'!$D$6:$Z$47,23,FALSE))</f>
        <v/>
      </c>
      <c r="AZ50" s="343" t="str">
        <f>IF($BC$3="４週",SUM(U50:AV50),IF($BC$3="暦月",SUM(U50:AY50),""))</f>
        <v/>
      </c>
      <c r="BA50" s="356"/>
      <c r="BB50" s="371" t="str">
        <f>IF($BC$3="４週",AZ50/4,IF($BC$3="暦月",(AZ50/($BC$8/7)),""))</f>
        <v/>
      </c>
      <c r="BC50" s="356"/>
      <c r="BD50" s="389"/>
      <c r="BE50" s="394"/>
      <c r="BF50" s="394"/>
      <c r="BG50" s="394"/>
      <c r="BH50" s="405"/>
    </row>
    <row r="51" spans="2:60" ht="20.25" customHeight="1">
      <c r="B51" s="127"/>
      <c r="C51" s="140"/>
      <c r="D51" s="154"/>
      <c r="E51" s="163"/>
      <c r="F51" s="161"/>
      <c r="G51" s="169"/>
      <c r="H51" s="183"/>
      <c r="I51" s="190"/>
      <c r="J51" s="197"/>
      <c r="K51" s="197"/>
      <c r="L51" s="171"/>
      <c r="M51" s="205"/>
      <c r="N51" s="211"/>
      <c r="O51" s="218"/>
      <c r="P51" s="224" t="s">
        <v>36</v>
      </c>
      <c r="Q51" s="113"/>
      <c r="R51" s="113"/>
      <c r="S51" s="146"/>
      <c r="T51" s="258"/>
      <c r="U51" s="275"/>
      <c r="V51" s="287"/>
      <c r="W51" s="287"/>
      <c r="X51" s="287"/>
      <c r="Y51" s="287"/>
      <c r="Z51" s="287"/>
      <c r="AA51" s="303"/>
      <c r="AB51" s="275"/>
      <c r="AC51" s="287"/>
      <c r="AD51" s="287"/>
      <c r="AE51" s="287"/>
      <c r="AF51" s="287"/>
      <c r="AG51" s="287"/>
      <c r="AH51" s="303"/>
      <c r="AI51" s="275"/>
      <c r="AJ51" s="287"/>
      <c r="AK51" s="287"/>
      <c r="AL51" s="287"/>
      <c r="AM51" s="287"/>
      <c r="AN51" s="287"/>
      <c r="AO51" s="303"/>
      <c r="AP51" s="275"/>
      <c r="AQ51" s="287"/>
      <c r="AR51" s="287"/>
      <c r="AS51" s="287"/>
      <c r="AT51" s="287"/>
      <c r="AU51" s="287"/>
      <c r="AV51" s="303"/>
      <c r="AW51" s="275"/>
      <c r="AX51" s="287"/>
      <c r="AY51" s="287"/>
      <c r="AZ51" s="344"/>
      <c r="BA51" s="357"/>
      <c r="BB51" s="372"/>
      <c r="BC51" s="357"/>
      <c r="BD51" s="390"/>
      <c r="BE51" s="395"/>
      <c r="BF51" s="395"/>
      <c r="BG51" s="395"/>
      <c r="BH51" s="406"/>
    </row>
    <row r="52" spans="2:60" ht="20.25" customHeight="1">
      <c r="B52" s="125">
        <f>B49+1</f>
        <v>11</v>
      </c>
      <c r="C52" s="138"/>
      <c r="D52" s="156"/>
      <c r="E52" s="161"/>
      <c r="F52" s="161">
        <f>C51</f>
        <v>0</v>
      </c>
      <c r="G52" s="169"/>
      <c r="H52" s="179"/>
      <c r="I52" s="188"/>
      <c r="J52" s="199"/>
      <c r="K52" s="199"/>
      <c r="L52" s="169"/>
      <c r="M52" s="203"/>
      <c r="N52" s="213"/>
      <c r="O52" s="216"/>
      <c r="P52" s="222" t="s">
        <v>85</v>
      </c>
      <c r="Q52" s="231"/>
      <c r="R52" s="231"/>
      <c r="S52" s="241"/>
      <c r="T52" s="254"/>
      <c r="U52" s="273" t="str">
        <f>IF(U51="","",VLOOKUP(U51,'シフト記号表（勤務時間帯）'!$D$6:$X$47,21,FALSE))</f>
        <v/>
      </c>
      <c r="V52" s="285" t="str">
        <f>IF(V51="","",VLOOKUP(V51,'シフト記号表（勤務時間帯）'!$D$6:$X$47,21,FALSE))</f>
        <v/>
      </c>
      <c r="W52" s="285" t="str">
        <f>IF(W51="","",VLOOKUP(W51,'シフト記号表（勤務時間帯）'!$D$6:$X$47,21,FALSE))</f>
        <v/>
      </c>
      <c r="X52" s="285" t="str">
        <f>IF(X51="","",VLOOKUP(X51,'シフト記号表（勤務時間帯）'!$D$6:$X$47,21,FALSE))</f>
        <v/>
      </c>
      <c r="Y52" s="285" t="str">
        <f>IF(Y51="","",VLOOKUP(Y51,'シフト記号表（勤務時間帯）'!$D$6:$X$47,21,FALSE))</f>
        <v/>
      </c>
      <c r="Z52" s="285" t="str">
        <f>IF(Z51="","",VLOOKUP(Z51,'シフト記号表（勤務時間帯）'!$D$6:$X$47,21,FALSE))</f>
        <v/>
      </c>
      <c r="AA52" s="301" t="str">
        <f>IF(AA51="","",VLOOKUP(AA51,'シフト記号表（勤務時間帯）'!$D$6:$X$47,21,FALSE))</f>
        <v/>
      </c>
      <c r="AB52" s="273" t="str">
        <f>IF(AB51="","",VLOOKUP(AB51,'シフト記号表（勤務時間帯）'!$D$6:$X$47,21,FALSE))</f>
        <v/>
      </c>
      <c r="AC52" s="285" t="str">
        <f>IF(AC51="","",VLOOKUP(AC51,'シフト記号表（勤務時間帯）'!$D$6:$X$47,21,FALSE))</f>
        <v/>
      </c>
      <c r="AD52" s="285" t="str">
        <f>IF(AD51="","",VLOOKUP(AD51,'シフト記号表（勤務時間帯）'!$D$6:$X$47,21,FALSE))</f>
        <v/>
      </c>
      <c r="AE52" s="285" t="str">
        <f>IF(AE51="","",VLOOKUP(AE51,'シフト記号表（勤務時間帯）'!$D$6:$X$47,21,FALSE))</f>
        <v/>
      </c>
      <c r="AF52" s="285" t="str">
        <f>IF(AF51="","",VLOOKUP(AF51,'シフト記号表（勤務時間帯）'!$D$6:$X$47,21,FALSE))</f>
        <v/>
      </c>
      <c r="AG52" s="285" t="str">
        <f>IF(AG51="","",VLOOKUP(AG51,'シフト記号表（勤務時間帯）'!$D$6:$X$47,21,FALSE))</f>
        <v/>
      </c>
      <c r="AH52" s="301" t="str">
        <f>IF(AH51="","",VLOOKUP(AH51,'シフト記号表（勤務時間帯）'!$D$6:$X$47,21,FALSE))</f>
        <v/>
      </c>
      <c r="AI52" s="273" t="str">
        <f>IF(AI51="","",VLOOKUP(AI51,'シフト記号表（勤務時間帯）'!$D$6:$X$47,21,FALSE))</f>
        <v/>
      </c>
      <c r="AJ52" s="285" t="str">
        <f>IF(AJ51="","",VLOOKUP(AJ51,'シフト記号表（勤務時間帯）'!$D$6:$X$47,21,FALSE))</f>
        <v/>
      </c>
      <c r="AK52" s="285" t="str">
        <f>IF(AK51="","",VLOOKUP(AK51,'シフト記号表（勤務時間帯）'!$D$6:$X$47,21,FALSE))</f>
        <v/>
      </c>
      <c r="AL52" s="285" t="str">
        <f>IF(AL51="","",VLOOKUP(AL51,'シフト記号表（勤務時間帯）'!$D$6:$X$47,21,FALSE))</f>
        <v/>
      </c>
      <c r="AM52" s="285" t="str">
        <f>IF(AM51="","",VLOOKUP(AM51,'シフト記号表（勤務時間帯）'!$D$6:$X$47,21,FALSE))</f>
        <v/>
      </c>
      <c r="AN52" s="285" t="str">
        <f>IF(AN51="","",VLOOKUP(AN51,'シフト記号表（勤務時間帯）'!$D$6:$X$47,21,FALSE))</f>
        <v/>
      </c>
      <c r="AO52" s="301" t="str">
        <f>IF(AO51="","",VLOOKUP(AO51,'シフト記号表（勤務時間帯）'!$D$6:$X$47,21,FALSE))</f>
        <v/>
      </c>
      <c r="AP52" s="273" t="str">
        <f>IF(AP51="","",VLOOKUP(AP51,'シフト記号表（勤務時間帯）'!$D$6:$X$47,21,FALSE))</f>
        <v/>
      </c>
      <c r="AQ52" s="285" t="str">
        <f>IF(AQ51="","",VLOOKUP(AQ51,'シフト記号表（勤務時間帯）'!$D$6:$X$47,21,FALSE))</f>
        <v/>
      </c>
      <c r="AR52" s="285" t="str">
        <f>IF(AR51="","",VLOOKUP(AR51,'シフト記号表（勤務時間帯）'!$D$6:$X$47,21,FALSE))</f>
        <v/>
      </c>
      <c r="AS52" s="285" t="str">
        <f>IF(AS51="","",VLOOKUP(AS51,'シフト記号表（勤務時間帯）'!$D$6:$X$47,21,FALSE))</f>
        <v/>
      </c>
      <c r="AT52" s="285" t="str">
        <f>IF(AT51="","",VLOOKUP(AT51,'シフト記号表（勤務時間帯）'!$D$6:$X$47,21,FALSE))</f>
        <v/>
      </c>
      <c r="AU52" s="285" t="str">
        <f>IF(AU51="","",VLOOKUP(AU51,'シフト記号表（勤務時間帯）'!$D$6:$X$47,21,FALSE))</f>
        <v/>
      </c>
      <c r="AV52" s="301" t="str">
        <f>IF(AV51="","",VLOOKUP(AV51,'シフト記号表（勤務時間帯）'!$D$6:$X$47,21,FALSE))</f>
        <v/>
      </c>
      <c r="AW52" s="273" t="str">
        <f>IF(AW51="","",VLOOKUP(AW51,'シフト記号表（勤務時間帯）'!$D$6:$X$47,21,FALSE))</f>
        <v/>
      </c>
      <c r="AX52" s="285" t="str">
        <f>IF(AX51="","",VLOOKUP(AX51,'シフト記号表（勤務時間帯）'!$D$6:$X$47,21,FALSE))</f>
        <v/>
      </c>
      <c r="AY52" s="285" t="str">
        <f>IF(AY51="","",VLOOKUP(AY51,'シフト記号表（勤務時間帯）'!$D$6:$X$47,21,FALSE))</f>
        <v/>
      </c>
      <c r="AZ52" s="342" t="str">
        <f>IF($BC$3="４週",SUM(U52:AV52),IF($BC$3="暦月",SUM(U52:AY52),""))</f>
        <v/>
      </c>
      <c r="BA52" s="355"/>
      <c r="BB52" s="370" t="str">
        <f>IF($BC$3="４週",AZ52/4,IF($BC$3="暦月",(AZ52/($BC$8/7)),""))</f>
        <v/>
      </c>
      <c r="BC52" s="355"/>
      <c r="BD52" s="388"/>
      <c r="BE52" s="397"/>
      <c r="BF52" s="397"/>
      <c r="BG52" s="397"/>
      <c r="BH52" s="404"/>
    </row>
    <row r="53" spans="2:60" ht="20.25" customHeight="1">
      <c r="B53" s="126"/>
      <c r="C53" s="139"/>
      <c r="D53" s="153"/>
      <c r="E53" s="162"/>
      <c r="F53" s="162"/>
      <c r="G53" s="170">
        <f>C51</f>
        <v>0</v>
      </c>
      <c r="H53" s="180"/>
      <c r="I53" s="189"/>
      <c r="J53" s="196"/>
      <c r="K53" s="196"/>
      <c r="L53" s="170"/>
      <c r="M53" s="204"/>
      <c r="N53" s="210"/>
      <c r="O53" s="217"/>
      <c r="P53" s="227" t="s">
        <v>86</v>
      </c>
      <c r="Q53" s="237"/>
      <c r="R53" s="237"/>
      <c r="S53" s="247"/>
      <c r="T53" s="261"/>
      <c r="U53" s="274" t="str">
        <f>IF(U51="","",VLOOKUP(U51,'シフト記号表（勤務時間帯）'!$D$6:$Z$47,23,FALSE))</f>
        <v/>
      </c>
      <c r="V53" s="286" t="str">
        <f>IF(V51="","",VLOOKUP(V51,'シフト記号表（勤務時間帯）'!$D$6:$Z$47,23,FALSE))</f>
        <v/>
      </c>
      <c r="W53" s="286" t="str">
        <f>IF(W51="","",VLOOKUP(W51,'シフト記号表（勤務時間帯）'!$D$6:$Z$47,23,FALSE))</f>
        <v/>
      </c>
      <c r="X53" s="286" t="str">
        <f>IF(X51="","",VLOOKUP(X51,'シフト記号表（勤務時間帯）'!$D$6:$Z$47,23,FALSE))</f>
        <v/>
      </c>
      <c r="Y53" s="286" t="str">
        <f>IF(Y51="","",VLOOKUP(Y51,'シフト記号表（勤務時間帯）'!$D$6:$Z$47,23,FALSE))</f>
        <v/>
      </c>
      <c r="Z53" s="286" t="str">
        <f>IF(Z51="","",VLOOKUP(Z51,'シフト記号表（勤務時間帯）'!$D$6:$Z$47,23,FALSE))</f>
        <v/>
      </c>
      <c r="AA53" s="302" t="str">
        <f>IF(AA51="","",VLOOKUP(AA51,'シフト記号表（勤務時間帯）'!$D$6:$Z$47,23,FALSE))</f>
        <v/>
      </c>
      <c r="AB53" s="274" t="str">
        <f>IF(AB51="","",VLOOKUP(AB51,'シフト記号表（勤務時間帯）'!$D$6:$Z$47,23,FALSE))</f>
        <v/>
      </c>
      <c r="AC53" s="286" t="str">
        <f>IF(AC51="","",VLOOKUP(AC51,'シフト記号表（勤務時間帯）'!$D$6:$Z$47,23,FALSE))</f>
        <v/>
      </c>
      <c r="AD53" s="286" t="str">
        <f>IF(AD51="","",VLOOKUP(AD51,'シフト記号表（勤務時間帯）'!$D$6:$Z$47,23,FALSE))</f>
        <v/>
      </c>
      <c r="AE53" s="286" t="str">
        <f>IF(AE51="","",VLOOKUP(AE51,'シフト記号表（勤務時間帯）'!$D$6:$Z$47,23,FALSE))</f>
        <v/>
      </c>
      <c r="AF53" s="286" t="str">
        <f>IF(AF51="","",VLOOKUP(AF51,'シフト記号表（勤務時間帯）'!$D$6:$Z$47,23,FALSE))</f>
        <v/>
      </c>
      <c r="AG53" s="286" t="str">
        <f>IF(AG51="","",VLOOKUP(AG51,'シフト記号表（勤務時間帯）'!$D$6:$Z$47,23,FALSE))</f>
        <v/>
      </c>
      <c r="AH53" s="302" t="str">
        <f>IF(AH51="","",VLOOKUP(AH51,'シフト記号表（勤務時間帯）'!$D$6:$Z$47,23,FALSE))</f>
        <v/>
      </c>
      <c r="AI53" s="274" t="str">
        <f>IF(AI51="","",VLOOKUP(AI51,'シフト記号表（勤務時間帯）'!$D$6:$Z$47,23,FALSE))</f>
        <v/>
      </c>
      <c r="AJ53" s="286" t="str">
        <f>IF(AJ51="","",VLOOKUP(AJ51,'シフト記号表（勤務時間帯）'!$D$6:$Z$47,23,FALSE))</f>
        <v/>
      </c>
      <c r="AK53" s="286" t="str">
        <f>IF(AK51="","",VLOOKUP(AK51,'シフト記号表（勤務時間帯）'!$D$6:$Z$47,23,FALSE))</f>
        <v/>
      </c>
      <c r="AL53" s="286" t="str">
        <f>IF(AL51="","",VLOOKUP(AL51,'シフト記号表（勤務時間帯）'!$D$6:$Z$47,23,FALSE))</f>
        <v/>
      </c>
      <c r="AM53" s="286" t="str">
        <f>IF(AM51="","",VLOOKUP(AM51,'シフト記号表（勤務時間帯）'!$D$6:$Z$47,23,FALSE))</f>
        <v/>
      </c>
      <c r="AN53" s="286" t="str">
        <f>IF(AN51="","",VLOOKUP(AN51,'シフト記号表（勤務時間帯）'!$D$6:$Z$47,23,FALSE))</f>
        <v/>
      </c>
      <c r="AO53" s="302" t="str">
        <f>IF(AO51="","",VLOOKUP(AO51,'シフト記号表（勤務時間帯）'!$D$6:$Z$47,23,FALSE))</f>
        <v/>
      </c>
      <c r="AP53" s="274" t="str">
        <f>IF(AP51="","",VLOOKUP(AP51,'シフト記号表（勤務時間帯）'!$D$6:$Z$47,23,FALSE))</f>
        <v/>
      </c>
      <c r="AQ53" s="286" t="str">
        <f>IF(AQ51="","",VLOOKUP(AQ51,'シフト記号表（勤務時間帯）'!$D$6:$Z$47,23,FALSE))</f>
        <v/>
      </c>
      <c r="AR53" s="286" t="str">
        <f>IF(AR51="","",VLOOKUP(AR51,'シフト記号表（勤務時間帯）'!$D$6:$Z$47,23,FALSE))</f>
        <v/>
      </c>
      <c r="AS53" s="286" t="str">
        <f>IF(AS51="","",VLOOKUP(AS51,'シフト記号表（勤務時間帯）'!$D$6:$Z$47,23,FALSE))</f>
        <v/>
      </c>
      <c r="AT53" s="286" t="str">
        <f>IF(AT51="","",VLOOKUP(AT51,'シフト記号表（勤務時間帯）'!$D$6:$Z$47,23,FALSE))</f>
        <v/>
      </c>
      <c r="AU53" s="286" t="str">
        <f>IF(AU51="","",VLOOKUP(AU51,'シフト記号表（勤務時間帯）'!$D$6:$Z$47,23,FALSE))</f>
        <v/>
      </c>
      <c r="AV53" s="302" t="str">
        <f>IF(AV51="","",VLOOKUP(AV51,'シフト記号表（勤務時間帯）'!$D$6:$Z$47,23,FALSE))</f>
        <v/>
      </c>
      <c r="AW53" s="274" t="str">
        <f>IF(AW51="","",VLOOKUP(AW51,'シフト記号表（勤務時間帯）'!$D$6:$Z$47,23,FALSE))</f>
        <v/>
      </c>
      <c r="AX53" s="286" t="str">
        <f>IF(AX51="","",VLOOKUP(AX51,'シフト記号表（勤務時間帯）'!$D$6:$Z$47,23,FALSE))</f>
        <v/>
      </c>
      <c r="AY53" s="286" t="str">
        <f>IF(AY51="","",VLOOKUP(AY51,'シフト記号表（勤務時間帯）'!$D$6:$Z$47,23,FALSE))</f>
        <v/>
      </c>
      <c r="AZ53" s="343" t="str">
        <f>IF($BC$3="４週",SUM(U53:AV53),IF($BC$3="暦月",SUM(U53:AY53),""))</f>
        <v/>
      </c>
      <c r="BA53" s="356"/>
      <c r="BB53" s="371" t="str">
        <f>IF($BC$3="４週",AZ53/4,IF($BC$3="暦月",(AZ53/($BC$8/7)),""))</f>
        <v/>
      </c>
      <c r="BC53" s="356"/>
      <c r="BD53" s="389"/>
      <c r="BE53" s="394"/>
      <c r="BF53" s="394"/>
      <c r="BG53" s="394"/>
      <c r="BH53" s="405"/>
    </row>
    <row r="54" spans="2:60" ht="20.25" customHeight="1">
      <c r="B54" s="127"/>
      <c r="C54" s="140"/>
      <c r="D54" s="154"/>
      <c r="E54" s="163"/>
      <c r="F54" s="161"/>
      <c r="G54" s="169"/>
      <c r="H54" s="183"/>
      <c r="I54" s="190"/>
      <c r="J54" s="197"/>
      <c r="K54" s="197"/>
      <c r="L54" s="171"/>
      <c r="M54" s="205"/>
      <c r="N54" s="211"/>
      <c r="O54" s="218"/>
      <c r="P54" s="224" t="s">
        <v>36</v>
      </c>
      <c r="Q54" s="113"/>
      <c r="R54" s="113"/>
      <c r="S54" s="146"/>
      <c r="T54" s="258"/>
      <c r="U54" s="275"/>
      <c r="V54" s="287"/>
      <c r="W54" s="287"/>
      <c r="X54" s="287"/>
      <c r="Y54" s="287"/>
      <c r="Z54" s="287"/>
      <c r="AA54" s="303"/>
      <c r="AB54" s="275"/>
      <c r="AC54" s="287"/>
      <c r="AD54" s="287"/>
      <c r="AE54" s="287"/>
      <c r="AF54" s="287"/>
      <c r="AG54" s="287"/>
      <c r="AH54" s="303"/>
      <c r="AI54" s="275"/>
      <c r="AJ54" s="287"/>
      <c r="AK54" s="287"/>
      <c r="AL54" s="287"/>
      <c r="AM54" s="287"/>
      <c r="AN54" s="287"/>
      <c r="AO54" s="303"/>
      <c r="AP54" s="275"/>
      <c r="AQ54" s="287"/>
      <c r="AR54" s="287"/>
      <c r="AS54" s="287"/>
      <c r="AT54" s="287"/>
      <c r="AU54" s="287"/>
      <c r="AV54" s="303"/>
      <c r="AW54" s="275"/>
      <c r="AX54" s="287"/>
      <c r="AY54" s="287"/>
      <c r="AZ54" s="344"/>
      <c r="BA54" s="357"/>
      <c r="BB54" s="372"/>
      <c r="BC54" s="357"/>
      <c r="BD54" s="390"/>
      <c r="BE54" s="395"/>
      <c r="BF54" s="395"/>
      <c r="BG54" s="395"/>
      <c r="BH54" s="406"/>
    </row>
    <row r="55" spans="2:60" ht="20.25" customHeight="1">
      <c r="B55" s="125">
        <f>B52+1</f>
        <v>12</v>
      </c>
      <c r="C55" s="138"/>
      <c r="D55" s="156"/>
      <c r="E55" s="161"/>
      <c r="F55" s="161">
        <f>C54</f>
        <v>0</v>
      </c>
      <c r="G55" s="169"/>
      <c r="H55" s="179"/>
      <c r="I55" s="188"/>
      <c r="J55" s="199"/>
      <c r="K55" s="199"/>
      <c r="L55" s="169"/>
      <c r="M55" s="203"/>
      <c r="N55" s="213"/>
      <c r="O55" s="216"/>
      <c r="P55" s="222" t="s">
        <v>85</v>
      </c>
      <c r="Q55" s="231"/>
      <c r="R55" s="231"/>
      <c r="S55" s="241"/>
      <c r="T55" s="254"/>
      <c r="U55" s="273" t="str">
        <f>IF(U54="","",VLOOKUP(U54,'シフト記号表（勤務時間帯）'!$D$6:$X$47,21,FALSE))</f>
        <v/>
      </c>
      <c r="V55" s="285" t="str">
        <f>IF(V54="","",VLOOKUP(V54,'シフト記号表（勤務時間帯）'!$D$6:$X$47,21,FALSE))</f>
        <v/>
      </c>
      <c r="W55" s="285" t="str">
        <f>IF(W54="","",VLOOKUP(W54,'シフト記号表（勤務時間帯）'!$D$6:$X$47,21,FALSE))</f>
        <v/>
      </c>
      <c r="X55" s="285" t="str">
        <f>IF(X54="","",VLOOKUP(X54,'シフト記号表（勤務時間帯）'!$D$6:$X$47,21,FALSE))</f>
        <v/>
      </c>
      <c r="Y55" s="285" t="str">
        <f>IF(Y54="","",VLOOKUP(Y54,'シフト記号表（勤務時間帯）'!$D$6:$X$47,21,FALSE))</f>
        <v/>
      </c>
      <c r="Z55" s="285" t="str">
        <f>IF(Z54="","",VLOOKUP(Z54,'シフト記号表（勤務時間帯）'!$D$6:$X$47,21,FALSE))</f>
        <v/>
      </c>
      <c r="AA55" s="301" t="str">
        <f>IF(AA54="","",VLOOKUP(AA54,'シフト記号表（勤務時間帯）'!$D$6:$X$47,21,FALSE))</f>
        <v/>
      </c>
      <c r="AB55" s="273" t="str">
        <f>IF(AB54="","",VLOOKUP(AB54,'シフト記号表（勤務時間帯）'!$D$6:$X$47,21,FALSE))</f>
        <v/>
      </c>
      <c r="AC55" s="285" t="str">
        <f>IF(AC54="","",VLOOKUP(AC54,'シフト記号表（勤務時間帯）'!$D$6:$X$47,21,FALSE))</f>
        <v/>
      </c>
      <c r="AD55" s="285" t="str">
        <f>IF(AD54="","",VLOOKUP(AD54,'シフト記号表（勤務時間帯）'!$D$6:$X$47,21,FALSE))</f>
        <v/>
      </c>
      <c r="AE55" s="285" t="str">
        <f>IF(AE54="","",VLOOKUP(AE54,'シフト記号表（勤務時間帯）'!$D$6:$X$47,21,FALSE))</f>
        <v/>
      </c>
      <c r="AF55" s="285" t="str">
        <f>IF(AF54="","",VLOOKUP(AF54,'シフト記号表（勤務時間帯）'!$D$6:$X$47,21,FALSE))</f>
        <v/>
      </c>
      <c r="AG55" s="285" t="str">
        <f>IF(AG54="","",VLOOKUP(AG54,'シフト記号表（勤務時間帯）'!$D$6:$X$47,21,FALSE))</f>
        <v/>
      </c>
      <c r="AH55" s="301" t="str">
        <f>IF(AH54="","",VLOOKUP(AH54,'シフト記号表（勤務時間帯）'!$D$6:$X$47,21,FALSE))</f>
        <v/>
      </c>
      <c r="AI55" s="273" t="str">
        <f>IF(AI54="","",VLOOKUP(AI54,'シフト記号表（勤務時間帯）'!$D$6:$X$47,21,FALSE))</f>
        <v/>
      </c>
      <c r="AJ55" s="285" t="str">
        <f>IF(AJ54="","",VLOOKUP(AJ54,'シフト記号表（勤務時間帯）'!$D$6:$X$47,21,FALSE))</f>
        <v/>
      </c>
      <c r="AK55" s="285" t="str">
        <f>IF(AK54="","",VLOOKUP(AK54,'シフト記号表（勤務時間帯）'!$D$6:$X$47,21,FALSE))</f>
        <v/>
      </c>
      <c r="AL55" s="285" t="str">
        <f>IF(AL54="","",VLOOKUP(AL54,'シフト記号表（勤務時間帯）'!$D$6:$X$47,21,FALSE))</f>
        <v/>
      </c>
      <c r="AM55" s="285" t="str">
        <f>IF(AM54="","",VLOOKUP(AM54,'シフト記号表（勤務時間帯）'!$D$6:$X$47,21,FALSE))</f>
        <v/>
      </c>
      <c r="AN55" s="285" t="str">
        <f>IF(AN54="","",VLOOKUP(AN54,'シフト記号表（勤務時間帯）'!$D$6:$X$47,21,FALSE))</f>
        <v/>
      </c>
      <c r="AO55" s="301" t="str">
        <f>IF(AO54="","",VLOOKUP(AO54,'シフト記号表（勤務時間帯）'!$D$6:$X$47,21,FALSE))</f>
        <v/>
      </c>
      <c r="AP55" s="273" t="str">
        <f>IF(AP54="","",VLOOKUP(AP54,'シフト記号表（勤務時間帯）'!$D$6:$X$47,21,FALSE))</f>
        <v/>
      </c>
      <c r="AQ55" s="285" t="str">
        <f>IF(AQ54="","",VLOOKUP(AQ54,'シフト記号表（勤務時間帯）'!$D$6:$X$47,21,FALSE))</f>
        <v/>
      </c>
      <c r="AR55" s="285" t="str">
        <f>IF(AR54="","",VLOOKUP(AR54,'シフト記号表（勤務時間帯）'!$D$6:$X$47,21,FALSE))</f>
        <v/>
      </c>
      <c r="AS55" s="285" t="str">
        <f>IF(AS54="","",VLOOKUP(AS54,'シフト記号表（勤務時間帯）'!$D$6:$X$47,21,FALSE))</f>
        <v/>
      </c>
      <c r="AT55" s="285" t="str">
        <f>IF(AT54="","",VLOOKUP(AT54,'シフト記号表（勤務時間帯）'!$D$6:$X$47,21,FALSE))</f>
        <v/>
      </c>
      <c r="AU55" s="285" t="str">
        <f>IF(AU54="","",VLOOKUP(AU54,'シフト記号表（勤務時間帯）'!$D$6:$X$47,21,FALSE))</f>
        <v/>
      </c>
      <c r="AV55" s="301" t="str">
        <f>IF(AV54="","",VLOOKUP(AV54,'シフト記号表（勤務時間帯）'!$D$6:$X$47,21,FALSE))</f>
        <v/>
      </c>
      <c r="AW55" s="273" t="str">
        <f>IF(AW54="","",VLOOKUP(AW54,'シフト記号表（勤務時間帯）'!$D$6:$X$47,21,FALSE))</f>
        <v/>
      </c>
      <c r="AX55" s="285" t="str">
        <f>IF(AX54="","",VLOOKUP(AX54,'シフト記号表（勤務時間帯）'!$D$6:$X$47,21,FALSE))</f>
        <v/>
      </c>
      <c r="AY55" s="285" t="str">
        <f>IF(AY54="","",VLOOKUP(AY54,'シフト記号表（勤務時間帯）'!$D$6:$X$47,21,FALSE))</f>
        <v/>
      </c>
      <c r="AZ55" s="342" t="str">
        <f>IF($BC$3="４週",SUM(U55:AV55),IF($BC$3="暦月",SUM(U55:AY55),""))</f>
        <v/>
      </c>
      <c r="BA55" s="355"/>
      <c r="BB55" s="370" t="str">
        <f>IF($BC$3="４週",AZ55/4,IF($BC$3="暦月",(AZ55/($BC$8/7)),""))</f>
        <v/>
      </c>
      <c r="BC55" s="355"/>
      <c r="BD55" s="388"/>
      <c r="BE55" s="397"/>
      <c r="BF55" s="397"/>
      <c r="BG55" s="397"/>
      <c r="BH55" s="404"/>
    </row>
    <row r="56" spans="2:60" ht="20.25" customHeight="1">
      <c r="B56" s="126"/>
      <c r="C56" s="139"/>
      <c r="D56" s="153"/>
      <c r="E56" s="162"/>
      <c r="F56" s="162"/>
      <c r="G56" s="170">
        <f>C54</f>
        <v>0</v>
      </c>
      <c r="H56" s="180"/>
      <c r="I56" s="189"/>
      <c r="J56" s="196"/>
      <c r="K56" s="196"/>
      <c r="L56" s="170"/>
      <c r="M56" s="204"/>
      <c r="N56" s="210"/>
      <c r="O56" s="217"/>
      <c r="P56" s="227" t="s">
        <v>86</v>
      </c>
      <c r="Q56" s="237"/>
      <c r="R56" s="237"/>
      <c r="S56" s="247"/>
      <c r="T56" s="261"/>
      <c r="U56" s="274" t="str">
        <f>IF(U54="","",VLOOKUP(U54,'シフト記号表（勤務時間帯）'!$D$6:$Z$47,23,FALSE))</f>
        <v/>
      </c>
      <c r="V56" s="286" t="str">
        <f>IF(V54="","",VLOOKUP(V54,'シフト記号表（勤務時間帯）'!$D$6:$Z$47,23,FALSE))</f>
        <v/>
      </c>
      <c r="W56" s="286" t="str">
        <f>IF(W54="","",VLOOKUP(W54,'シフト記号表（勤務時間帯）'!$D$6:$Z$47,23,FALSE))</f>
        <v/>
      </c>
      <c r="X56" s="286" t="str">
        <f>IF(X54="","",VLOOKUP(X54,'シフト記号表（勤務時間帯）'!$D$6:$Z$47,23,FALSE))</f>
        <v/>
      </c>
      <c r="Y56" s="286" t="str">
        <f>IF(Y54="","",VLOOKUP(Y54,'シフト記号表（勤務時間帯）'!$D$6:$Z$47,23,FALSE))</f>
        <v/>
      </c>
      <c r="Z56" s="286" t="str">
        <f>IF(Z54="","",VLOOKUP(Z54,'シフト記号表（勤務時間帯）'!$D$6:$Z$47,23,FALSE))</f>
        <v/>
      </c>
      <c r="AA56" s="302" t="str">
        <f>IF(AA54="","",VLOOKUP(AA54,'シフト記号表（勤務時間帯）'!$D$6:$Z$47,23,FALSE))</f>
        <v/>
      </c>
      <c r="AB56" s="274" t="str">
        <f>IF(AB54="","",VLOOKUP(AB54,'シフト記号表（勤務時間帯）'!$D$6:$Z$47,23,FALSE))</f>
        <v/>
      </c>
      <c r="AC56" s="286" t="str">
        <f>IF(AC54="","",VLOOKUP(AC54,'シフト記号表（勤務時間帯）'!$D$6:$Z$47,23,FALSE))</f>
        <v/>
      </c>
      <c r="AD56" s="286" t="str">
        <f>IF(AD54="","",VLOOKUP(AD54,'シフト記号表（勤務時間帯）'!$D$6:$Z$47,23,FALSE))</f>
        <v/>
      </c>
      <c r="AE56" s="286" t="str">
        <f>IF(AE54="","",VLOOKUP(AE54,'シフト記号表（勤務時間帯）'!$D$6:$Z$47,23,FALSE))</f>
        <v/>
      </c>
      <c r="AF56" s="286" t="str">
        <f>IF(AF54="","",VLOOKUP(AF54,'シフト記号表（勤務時間帯）'!$D$6:$Z$47,23,FALSE))</f>
        <v/>
      </c>
      <c r="AG56" s="286" t="str">
        <f>IF(AG54="","",VLOOKUP(AG54,'シフト記号表（勤務時間帯）'!$D$6:$Z$47,23,FALSE))</f>
        <v/>
      </c>
      <c r="AH56" s="302" t="str">
        <f>IF(AH54="","",VLOOKUP(AH54,'シフト記号表（勤務時間帯）'!$D$6:$Z$47,23,FALSE))</f>
        <v/>
      </c>
      <c r="AI56" s="274" t="str">
        <f>IF(AI54="","",VLOOKUP(AI54,'シフト記号表（勤務時間帯）'!$D$6:$Z$47,23,FALSE))</f>
        <v/>
      </c>
      <c r="AJ56" s="286" t="str">
        <f>IF(AJ54="","",VLOOKUP(AJ54,'シフト記号表（勤務時間帯）'!$D$6:$Z$47,23,FALSE))</f>
        <v/>
      </c>
      <c r="AK56" s="286" t="str">
        <f>IF(AK54="","",VLOOKUP(AK54,'シフト記号表（勤務時間帯）'!$D$6:$Z$47,23,FALSE))</f>
        <v/>
      </c>
      <c r="AL56" s="286" t="str">
        <f>IF(AL54="","",VLOOKUP(AL54,'シフト記号表（勤務時間帯）'!$D$6:$Z$47,23,FALSE))</f>
        <v/>
      </c>
      <c r="AM56" s="286" t="str">
        <f>IF(AM54="","",VLOOKUP(AM54,'シフト記号表（勤務時間帯）'!$D$6:$Z$47,23,FALSE))</f>
        <v/>
      </c>
      <c r="AN56" s="286" t="str">
        <f>IF(AN54="","",VLOOKUP(AN54,'シフト記号表（勤務時間帯）'!$D$6:$Z$47,23,FALSE))</f>
        <v/>
      </c>
      <c r="AO56" s="302" t="str">
        <f>IF(AO54="","",VLOOKUP(AO54,'シフト記号表（勤務時間帯）'!$D$6:$Z$47,23,FALSE))</f>
        <v/>
      </c>
      <c r="AP56" s="274" t="str">
        <f>IF(AP54="","",VLOOKUP(AP54,'シフト記号表（勤務時間帯）'!$D$6:$Z$47,23,FALSE))</f>
        <v/>
      </c>
      <c r="AQ56" s="286" t="str">
        <f>IF(AQ54="","",VLOOKUP(AQ54,'シフト記号表（勤務時間帯）'!$D$6:$Z$47,23,FALSE))</f>
        <v/>
      </c>
      <c r="AR56" s="286" t="str">
        <f>IF(AR54="","",VLOOKUP(AR54,'シフト記号表（勤務時間帯）'!$D$6:$Z$47,23,FALSE))</f>
        <v/>
      </c>
      <c r="AS56" s="286" t="str">
        <f>IF(AS54="","",VLOOKUP(AS54,'シフト記号表（勤務時間帯）'!$D$6:$Z$47,23,FALSE))</f>
        <v/>
      </c>
      <c r="AT56" s="286" t="str">
        <f>IF(AT54="","",VLOOKUP(AT54,'シフト記号表（勤務時間帯）'!$D$6:$Z$47,23,FALSE))</f>
        <v/>
      </c>
      <c r="AU56" s="286" t="str">
        <f>IF(AU54="","",VLOOKUP(AU54,'シフト記号表（勤務時間帯）'!$D$6:$Z$47,23,FALSE))</f>
        <v/>
      </c>
      <c r="AV56" s="302" t="str">
        <f>IF(AV54="","",VLOOKUP(AV54,'シフト記号表（勤務時間帯）'!$D$6:$Z$47,23,FALSE))</f>
        <v/>
      </c>
      <c r="AW56" s="274" t="str">
        <f>IF(AW54="","",VLOOKUP(AW54,'シフト記号表（勤務時間帯）'!$D$6:$Z$47,23,FALSE))</f>
        <v/>
      </c>
      <c r="AX56" s="286" t="str">
        <f>IF(AX54="","",VLOOKUP(AX54,'シフト記号表（勤務時間帯）'!$D$6:$Z$47,23,FALSE))</f>
        <v/>
      </c>
      <c r="AY56" s="286" t="str">
        <f>IF(AY54="","",VLOOKUP(AY54,'シフト記号表（勤務時間帯）'!$D$6:$Z$47,23,FALSE))</f>
        <v/>
      </c>
      <c r="AZ56" s="343" t="str">
        <f>IF($BC$3="４週",SUM(U56:AV56),IF($BC$3="暦月",SUM(U56:AY56),""))</f>
        <v/>
      </c>
      <c r="BA56" s="356"/>
      <c r="BB56" s="371" t="str">
        <f>IF($BC$3="４週",AZ56/4,IF($BC$3="暦月",(AZ56/($BC$8/7)),""))</f>
        <v/>
      </c>
      <c r="BC56" s="356"/>
      <c r="BD56" s="389"/>
      <c r="BE56" s="394"/>
      <c r="BF56" s="394"/>
      <c r="BG56" s="394"/>
      <c r="BH56" s="405"/>
    </row>
    <row r="57" spans="2:60" ht="20.25" customHeight="1">
      <c r="B57" s="127"/>
      <c r="C57" s="140"/>
      <c r="D57" s="154"/>
      <c r="E57" s="163"/>
      <c r="F57" s="161"/>
      <c r="G57" s="169"/>
      <c r="H57" s="183"/>
      <c r="I57" s="190"/>
      <c r="J57" s="197"/>
      <c r="K57" s="197"/>
      <c r="L57" s="171"/>
      <c r="M57" s="205"/>
      <c r="N57" s="211"/>
      <c r="O57" s="218"/>
      <c r="P57" s="224" t="s">
        <v>36</v>
      </c>
      <c r="Q57" s="113"/>
      <c r="R57" s="113"/>
      <c r="S57" s="146"/>
      <c r="T57" s="258"/>
      <c r="U57" s="275"/>
      <c r="V57" s="287"/>
      <c r="W57" s="287"/>
      <c r="X57" s="287"/>
      <c r="Y57" s="287"/>
      <c r="Z57" s="287"/>
      <c r="AA57" s="303"/>
      <c r="AB57" s="275"/>
      <c r="AC57" s="287"/>
      <c r="AD57" s="287"/>
      <c r="AE57" s="287"/>
      <c r="AF57" s="287"/>
      <c r="AG57" s="287"/>
      <c r="AH57" s="303"/>
      <c r="AI57" s="275"/>
      <c r="AJ57" s="287"/>
      <c r="AK57" s="287"/>
      <c r="AL57" s="287"/>
      <c r="AM57" s="287"/>
      <c r="AN57" s="287"/>
      <c r="AO57" s="303"/>
      <c r="AP57" s="275"/>
      <c r="AQ57" s="287"/>
      <c r="AR57" s="287"/>
      <c r="AS57" s="287"/>
      <c r="AT57" s="287"/>
      <c r="AU57" s="287"/>
      <c r="AV57" s="303"/>
      <c r="AW57" s="275"/>
      <c r="AX57" s="287"/>
      <c r="AY57" s="287"/>
      <c r="AZ57" s="344"/>
      <c r="BA57" s="357"/>
      <c r="BB57" s="372"/>
      <c r="BC57" s="357"/>
      <c r="BD57" s="390"/>
      <c r="BE57" s="395"/>
      <c r="BF57" s="395"/>
      <c r="BG57" s="395"/>
      <c r="BH57" s="406"/>
    </row>
    <row r="58" spans="2:60" ht="20.25" customHeight="1">
      <c r="B58" s="125">
        <f>B55+1</f>
        <v>13</v>
      </c>
      <c r="C58" s="138"/>
      <c r="D58" s="156"/>
      <c r="E58" s="161"/>
      <c r="F58" s="161">
        <f>C57</f>
        <v>0</v>
      </c>
      <c r="G58" s="169"/>
      <c r="H58" s="179"/>
      <c r="I58" s="188"/>
      <c r="J58" s="199"/>
      <c r="K58" s="199"/>
      <c r="L58" s="169"/>
      <c r="M58" s="203"/>
      <c r="N58" s="213"/>
      <c r="O58" s="216"/>
      <c r="P58" s="222" t="s">
        <v>85</v>
      </c>
      <c r="Q58" s="231"/>
      <c r="R58" s="231"/>
      <c r="S58" s="241"/>
      <c r="T58" s="254"/>
      <c r="U58" s="273" t="str">
        <f>IF(U57="","",VLOOKUP(U57,'シフト記号表（勤務時間帯）'!$D$6:$X$47,21,FALSE))</f>
        <v/>
      </c>
      <c r="V58" s="285" t="str">
        <f>IF(V57="","",VLOOKUP(V57,'シフト記号表（勤務時間帯）'!$D$6:$X$47,21,FALSE))</f>
        <v/>
      </c>
      <c r="W58" s="285" t="str">
        <f>IF(W57="","",VLOOKUP(W57,'シフト記号表（勤務時間帯）'!$D$6:$X$47,21,FALSE))</f>
        <v/>
      </c>
      <c r="X58" s="285" t="str">
        <f>IF(X57="","",VLOOKUP(X57,'シフト記号表（勤務時間帯）'!$D$6:$X$47,21,FALSE))</f>
        <v/>
      </c>
      <c r="Y58" s="285" t="str">
        <f>IF(Y57="","",VLOOKUP(Y57,'シフト記号表（勤務時間帯）'!$D$6:$X$47,21,FALSE))</f>
        <v/>
      </c>
      <c r="Z58" s="285" t="str">
        <f>IF(Z57="","",VLOOKUP(Z57,'シフト記号表（勤務時間帯）'!$D$6:$X$47,21,FALSE))</f>
        <v/>
      </c>
      <c r="AA58" s="301" t="str">
        <f>IF(AA57="","",VLOOKUP(AA57,'シフト記号表（勤務時間帯）'!$D$6:$X$47,21,FALSE))</f>
        <v/>
      </c>
      <c r="AB58" s="273" t="str">
        <f>IF(AB57="","",VLOOKUP(AB57,'シフト記号表（勤務時間帯）'!$D$6:$X$47,21,FALSE))</f>
        <v/>
      </c>
      <c r="AC58" s="285" t="str">
        <f>IF(AC57="","",VLOOKUP(AC57,'シフト記号表（勤務時間帯）'!$D$6:$X$47,21,FALSE))</f>
        <v/>
      </c>
      <c r="AD58" s="285" t="str">
        <f>IF(AD57="","",VLOOKUP(AD57,'シフト記号表（勤務時間帯）'!$D$6:$X$47,21,FALSE))</f>
        <v/>
      </c>
      <c r="AE58" s="285" t="str">
        <f>IF(AE57="","",VLOOKUP(AE57,'シフト記号表（勤務時間帯）'!$D$6:$X$47,21,FALSE))</f>
        <v/>
      </c>
      <c r="AF58" s="285" t="str">
        <f>IF(AF57="","",VLOOKUP(AF57,'シフト記号表（勤務時間帯）'!$D$6:$X$47,21,FALSE))</f>
        <v/>
      </c>
      <c r="AG58" s="285" t="str">
        <f>IF(AG57="","",VLOOKUP(AG57,'シフト記号表（勤務時間帯）'!$D$6:$X$47,21,FALSE))</f>
        <v/>
      </c>
      <c r="AH58" s="301" t="str">
        <f>IF(AH57="","",VLOOKUP(AH57,'シフト記号表（勤務時間帯）'!$D$6:$X$47,21,FALSE))</f>
        <v/>
      </c>
      <c r="AI58" s="273" t="str">
        <f>IF(AI57="","",VLOOKUP(AI57,'シフト記号表（勤務時間帯）'!$D$6:$X$47,21,FALSE))</f>
        <v/>
      </c>
      <c r="AJ58" s="285" t="str">
        <f>IF(AJ57="","",VLOOKUP(AJ57,'シフト記号表（勤務時間帯）'!$D$6:$X$47,21,FALSE))</f>
        <v/>
      </c>
      <c r="AK58" s="285" t="str">
        <f>IF(AK57="","",VLOOKUP(AK57,'シフト記号表（勤務時間帯）'!$D$6:$X$47,21,FALSE))</f>
        <v/>
      </c>
      <c r="AL58" s="285" t="str">
        <f>IF(AL57="","",VLOOKUP(AL57,'シフト記号表（勤務時間帯）'!$D$6:$X$47,21,FALSE))</f>
        <v/>
      </c>
      <c r="AM58" s="285" t="str">
        <f>IF(AM57="","",VLOOKUP(AM57,'シフト記号表（勤務時間帯）'!$D$6:$X$47,21,FALSE))</f>
        <v/>
      </c>
      <c r="AN58" s="285" t="str">
        <f>IF(AN57="","",VLOOKUP(AN57,'シフト記号表（勤務時間帯）'!$D$6:$X$47,21,FALSE))</f>
        <v/>
      </c>
      <c r="AO58" s="301" t="str">
        <f>IF(AO57="","",VLOOKUP(AO57,'シフト記号表（勤務時間帯）'!$D$6:$X$47,21,FALSE))</f>
        <v/>
      </c>
      <c r="AP58" s="273" t="str">
        <f>IF(AP57="","",VLOOKUP(AP57,'シフト記号表（勤務時間帯）'!$D$6:$X$47,21,FALSE))</f>
        <v/>
      </c>
      <c r="AQ58" s="285" t="str">
        <f>IF(AQ57="","",VLOOKUP(AQ57,'シフト記号表（勤務時間帯）'!$D$6:$X$47,21,FALSE))</f>
        <v/>
      </c>
      <c r="AR58" s="285" t="str">
        <f>IF(AR57="","",VLOOKUP(AR57,'シフト記号表（勤務時間帯）'!$D$6:$X$47,21,FALSE))</f>
        <v/>
      </c>
      <c r="AS58" s="285" t="str">
        <f>IF(AS57="","",VLOOKUP(AS57,'シフト記号表（勤務時間帯）'!$D$6:$X$47,21,FALSE))</f>
        <v/>
      </c>
      <c r="AT58" s="285" t="str">
        <f>IF(AT57="","",VLOOKUP(AT57,'シフト記号表（勤務時間帯）'!$D$6:$X$47,21,FALSE))</f>
        <v/>
      </c>
      <c r="AU58" s="285" t="str">
        <f>IF(AU57="","",VLOOKUP(AU57,'シフト記号表（勤務時間帯）'!$D$6:$X$47,21,FALSE))</f>
        <v/>
      </c>
      <c r="AV58" s="301" t="str">
        <f>IF(AV57="","",VLOOKUP(AV57,'シフト記号表（勤務時間帯）'!$D$6:$X$47,21,FALSE))</f>
        <v/>
      </c>
      <c r="AW58" s="273" t="str">
        <f>IF(AW57="","",VLOOKUP(AW57,'シフト記号表（勤務時間帯）'!$D$6:$X$47,21,FALSE))</f>
        <v/>
      </c>
      <c r="AX58" s="285" t="str">
        <f>IF(AX57="","",VLOOKUP(AX57,'シフト記号表（勤務時間帯）'!$D$6:$X$47,21,FALSE))</f>
        <v/>
      </c>
      <c r="AY58" s="285" t="str">
        <f>IF(AY57="","",VLOOKUP(AY57,'シフト記号表（勤務時間帯）'!$D$6:$X$47,21,FALSE))</f>
        <v/>
      </c>
      <c r="AZ58" s="342" t="str">
        <f>IF($BC$3="４週",SUM(U58:AV58),IF($BC$3="暦月",SUM(U58:AY58),""))</f>
        <v/>
      </c>
      <c r="BA58" s="355"/>
      <c r="BB58" s="370" t="str">
        <f>IF($BC$3="４週",AZ58/4,IF($BC$3="暦月",(AZ58/($BC$8/7)),""))</f>
        <v/>
      </c>
      <c r="BC58" s="355"/>
      <c r="BD58" s="388"/>
      <c r="BE58" s="397"/>
      <c r="BF58" s="397"/>
      <c r="BG58" s="397"/>
      <c r="BH58" s="404"/>
    </row>
    <row r="59" spans="2:60" ht="20.25" customHeight="1">
      <c r="B59" s="126"/>
      <c r="C59" s="139"/>
      <c r="D59" s="153"/>
      <c r="E59" s="162"/>
      <c r="F59" s="162"/>
      <c r="G59" s="170">
        <f>C57</f>
        <v>0</v>
      </c>
      <c r="H59" s="180"/>
      <c r="I59" s="189"/>
      <c r="J59" s="196"/>
      <c r="K59" s="196"/>
      <c r="L59" s="170"/>
      <c r="M59" s="204"/>
      <c r="N59" s="210"/>
      <c r="O59" s="217"/>
      <c r="P59" s="227" t="s">
        <v>86</v>
      </c>
      <c r="Q59" s="237"/>
      <c r="R59" s="237"/>
      <c r="S59" s="247"/>
      <c r="T59" s="261"/>
      <c r="U59" s="274" t="str">
        <f>IF(U57="","",VLOOKUP(U57,'シフト記号表（勤務時間帯）'!$D$6:$Z$47,23,FALSE))</f>
        <v/>
      </c>
      <c r="V59" s="286" t="str">
        <f>IF(V57="","",VLOOKUP(V57,'シフト記号表（勤務時間帯）'!$D$6:$Z$47,23,FALSE))</f>
        <v/>
      </c>
      <c r="W59" s="286" t="str">
        <f>IF(W57="","",VLOOKUP(W57,'シフト記号表（勤務時間帯）'!$D$6:$Z$47,23,FALSE))</f>
        <v/>
      </c>
      <c r="X59" s="286" t="str">
        <f>IF(X57="","",VLOOKUP(X57,'シフト記号表（勤務時間帯）'!$D$6:$Z$47,23,FALSE))</f>
        <v/>
      </c>
      <c r="Y59" s="286" t="str">
        <f>IF(Y57="","",VLOOKUP(Y57,'シフト記号表（勤務時間帯）'!$D$6:$Z$47,23,FALSE))</f>
        <v/>
      </c>
      <c r="Z59" s="286" t="str">
        <f>IF(Z57="","",VLOOKUP(Z57,'シフト記号表（勤務時間帯）'!$D$6:$Z$47,23,FALSE))</f>
        <v/>
      </c>
      <c r="AA59" s="302" t="str">
        <f>IF(AA57="","",VLOOKUP(AA57,'シフト記号表（勤務時間帯）'!$D$6:$Z$47,23,FALSE))</f>
        <v/>
      </c>
      <c r="AB59" s="274" t="str">
        <f>IF(AB57="","",VLOOKUP(AB57,'シフト記号表（勤務時間帯）'!$D$6:$Z$47,23,FALSE))</f>
        <v/>
      </c>
      <c r="AC59" s="286" t="str">
        <f>IF(AC57="","",VLOOKUP(AC57,'シフト記号表（勤務時間帯）'!$D$6:$Z$47,23,FALSE))</f>
        <v/>
      </c>
      <c r="AD59" s="286" t="str">
        <f>IF(AD57="","",VLOOKUP(AD57,'シフト記号表（勤務時間帯）'!$D$6:$Z$47,23,FALSE))</f>
        <v/>
      </c>
      <c r="AE59" s="286" t="str">
        <f>IF(AE57="","",VLOOKUP(AE57,'シフト記号表（勤務時間帯）'!$D$6:$Z$47,23,FALSE))</f>
        <v/>
      </c>
      <c r="AF59" s="286" t="str">
        <f>IF(AF57="","",VLOOKUP(AF57,'シフト記号表（勤務時間帯）'!$D$6:$Z$47,23,FALSE))</f>
        <v/>
      </c>
      <c r="AG59" s="286" t="str">
        <f>IF(AG57="","",VLOOKUP(AG57,'シフト記号表（勤務時間帯）'!$D$6:$Z$47,23,FALSE))</f>
        <v/>
      </c>
      <c r="AH59" s="302" t="str">
        <f>IF(AH57="","",VLOOKUP(AH57,'シフト記号表（勤務時間帯）'!$D$6:$Z$47,23,FALSE))</f>
        <v/>
      </c>
      <c r="AI59" s="274" t="str">
        <f>IF(AI57="","",VLOOKUP(AI57,'シフト記号表（勤務時間帯）'!$D$6:$Z$47,23,FALSE))</f>
        <v/>
      </c>
      <c r="AJ59" s="286" t="str">
        <f>IF(AJ57="","",VLOOKUP(AJ57,'シフト記号表（勤務時間帯）'!$D$6:$Z$47,23,FALSE))</f>
        <v/>
      </c>
      <c r="AK59" s="286" t="str">
        <f>IF(AK57="","",VLOOKUP(AK57,'シフト記号表（勤務時間帯）'!$D$6:$Z$47,23,FALSE))</f>
        <v/>
      </c>
      <c r="AL59" s="286" t="str">
        <f>IF(AL57="","",VLOOKUP(AL57,'シフト記号表（勤務時間帯）'!$D$6:$Z$47,23,FALSE))</f>
        <v/>
      </c>
      <c r="AM59" s="286" t="str">
        <f>IF(AM57="","",VLOOKUP(AM57,'シフト記号表（勤務時間帯）'!$D$6:$Z$47,23,FALSE))</f>
        <v/>
      </c>
      <c r="AN59" s="286" t="str">
        <f>IF(AN57="","",VLOOKUP(AN57,'シフト記号表（勤務時間帯）'!$D$6:$Z$47,23,FALSE))</f>
        <v/>
      </c>
      <c r="AO59" s="302" t="str">
        <f>IF(AO57="","",VLOOKUP(AO57,'シフト記号表（勤務時間帯）'!$D$6:$Z$47,23,FALSE))</f>
        <v/>
      </c>
      <c r="AP59" s="274" t="str">
        <f>IF(AP57="","",VLOOKUP(AP57,'シフト記号表（勤務時間帯）'!$D$6:$Z$47,23,FALSE))</f>
        <v/>
      </c>
      <c r="AQ59" s="286" t="str">
        <f>IF(AQ57="","",VLOOKUP(AQ57,'シフト記号表（勤務時間帯）'!$D$6:$Z$47,23,FALSE))</f>
        <v/>
      </c>
      <c r="AR59" s="286" t="str">
        <f>IF(AR57="","",VLOOKUP(AR57,'シフト記号表（勤務時間帯）'!$D$6:$Z$47,23,FALSE))</f>
        <v/>
      </c>
      <c r="AS59" s="286" t="str">
        <f>IF(AS57="","",VLOOKUP(AS57,'シフト記号表（勤務時間帯）'!$D$6:$Z$47,23,FALSE))</f>
        <v/>
      </c>
      <c r="AT59" s="286" t="str">
        <f>IF(AT57="","",VLOOKUP(AT57,'シフト記号表（勤務時間帯）'!$D$6:$Z$47,23,FALSE))</f>
        <v/>
      </c>
      <c r="AU59" s="286" t="str">
        <f>IF(AU57="","",VLOOKUP(AU57,'シフト記号表（勤務時間帯）'!$D$6:$Z$47,23,FALSE))</f>
        <v/>
      </c>
      <c r="AV59" s="302" t="str">
        <f>IF(AV57="","",VLOOKUP(AV57,'シフト記号表（勤務時間帯）'!$D$6:$Z$47,23,FALSE))</f>
        <v/>
      </c>
      <c r="AW59" s="274" t="str">
        <f>IF(AW57="","",VLOOKUP(AW57,'シフト記号表（勤務時間帯）'!$D$6:$Z$47,23,FALSE))</f>
        <v/>
      </c>
      <c r="AX59" s="286" t="str">
        <f>IF(AX57="","",VLOOKUP(AX57,'シフト記号表（勤務時間帯）'!$D$6:$Z$47,23,FALSE))</f>
        <v/>
      </c>
      <c r="AY59" s="286" t="str">
        <f>IF(AY57="","",VLOOKUP(AY57,'シフト記号表（勤務時間帯）'!$D$6:$Z$47,23,FALSE))</f>
        <v/>
      </c>
      <c r="AZ59" s="343" t="str">
        <f>IF($BC$3="４週",SUM(U59:AV59),IF($BC$3="暦月",SUM(U59:AY59),""))</f>
        <v/>
      </c>
      <c r="BA59" s="356"/>
      <c r="BB59" s="371" t="str">
        <f>IF($BC$3="４週",AZ59/4,IF($BC$3="暦月",(AZ59/($BC$8/7)),""))</f>
        <v/>
      </c>
      <c r="BC59" s="356"/>
      <c r="BD59" s="389"/>
      <c r="BE59" s="394"/>
      <c r="BF59" s="394"/>
      <c r="BG59" s="394"/>
      <c r="BH59" s="405"/>
    </row>
    <row r="60" spans="2:60" ht="20.25" customHeight="1">
      <c r="B60" s="127"/>
      <c r="C60" s="140"/>
      <c r="D60" s="154"/>
      <c r="E60" s="163"/>
      <c r="F60" s="161"/>
      <c r="G60" s="169"/>
      <c r="H60" s="183"/>
      <c r="I60" s="190"/>
      <c r="J60" s="197"/>
      <c r="K60" s="197"/>
      <c r="L60" s="171"/>
      <c r="M60" s="205"/>
      <c r="N60" s="211"/>
      <c r="O60" s="218"/>
      <c r="P60" s="224" t="s">
        <v>36</v>
      </c>
      <c r="Q60" s="113"/>
      <c r="R60" s="113"/>
      <c r="S60" s="146"/>
      <c r="T60" s="258"/>
      <c r="U60" s="275"/>
      <c r="V60" s="287"/>
      <c r="W60" s="287"/>
      <c r="X60" s="287"/>
      <c r="Y60" s="287"/>
      <c r="Z60" s="287"/>
      <c r="AA60" s="303"/>
      <c r="AB60" s="275"/>
      <c r="AC60" s="287"/>
      <c r="AD60" s="287"/>
      <c r="AE60" s="287"/>
      <c r="AF60" s="287"/>
      <c r="AG60" s="287"/>
      <c r="AH60" s="303"/>
      <c r="AI60" s="275"/>
      <c r="AJ60" s="287"/>
      <c r="AK60" s="287"/>
      <c r="AL60" s="287"/>
      <c r="AM60" s="287"/>
      <c r="AN60" s="287"/>
      <c r="AO60" s="303"/>
      <c r="AP60" s="275"/>
      <c r="AQ60" s="287"/>
      <c r="AR60" s="287"/>
      <c r="AS60" s="287"/>
      <c r="AT60" s="287"/>
      <c r="AU60" s="287"/>
      <c r="AV60" s="303"/>
      <c r="AW60" s="275"/>
      <c r="AX60" s="287"/>
      <c r="AY60" s="287"/>
      <c r="AZ60" s="344"/>
      <c r="BA60" s="357"/>
      <c r="BB60" s="372"/>
      <c r="BC60" s="357"/>
      <c r="BD60" s="390"/>
      <c r="BE60" s="395"/>
      <c r="BF60" s="395"/>
      <c r="BG60" s="395"/>
      <c r="BH60" s="406"/>
    </row>
    <row r="61" spans="2:60" ht="20.25" customHeight="1">
      <c r="B61" s="125">
        <f>B58+1</f>
        <v>14</v>
      </c>
      <c r="C61" s="138"/>
      <c r="D61" s="156"/>
      <c r="E61" s="161"/>
      <c r="F61" s="161">
        <f>C60</f>
        <v>0</v>
      </c>
      <c r="G61" s="169"/>
      <c r="H61" s="179"/>
      <c r="I61" s="188"/>
      <c r="J61" s="199"/>
      <c r="K61" s="199"/>
      <c r="L61" s="169"/>
      <c r="M61" s="203"/>
      <c r="N61" s="213"/>
      <c r="O61" s="216"/>
      <c r="P61" s="222" t="s">
        <v>85</v>
      </c>
      <c r="Q61" s="231"/>
      <c r="R61" s="231"/>
      <c r="S61" s="241"/>
      <c r="T61" s="254"/>
      <c r="U61" s="273" t="str">
        <f>IF(U60="","",VLOOKUP(U60,'シフト記号表（勤務時間帯）'!$D$6:$X$47,21,FALSE))</f>
        <v/>
      </c>
      <c r="V61" s="285" t="str">
        <f>IF(V60="","",VLOOKUP(V60,'シフト記号表（勤務時間帯）'!$D$6:$X$47,21,FALSE))</f>
        <v/>
      </c>
      <c r="W61" s="285" t="str">
        <f>IF(W60="","",VLOOKUP(W60,'シフト記号表（勤務時間帯）'!$D$6:$X$47,21,FALSE))</f>
        <v/>
      </c>
      <c r="X61" s="285" t="str">
        <f>IF(X60="","",VLOOKUP(X60,'シフト記号表（勤務時間帯）'!$D$6:$X$47,21,FALSE))</f>
        <v/>
      </c>
      <c r="Y61" s="285" t="str">
        <f>IF(Y60="","",VLOOKUP(Y60,'シフト記号表（勤務時間帯）'!$D$6:$X$47,21,FALSE))</f>
        <v/>
      </c>
      <c r="Z61" s="285" t="str">
        <f>IF(Z60="","",VLOOKUP(Z60,'シフト記号表（勤務時間帯）'!$D$6:$X$47,21,FALSE))</f>
        <v/>
      </c>
      <c r="AA61" s="301" t="str">
        <f>IF(AA60="","",VLOOKUP(AA60,'シフト記号表（勤務時間帯）'!$D$6:$X$47,21,FALSE))</f>
        <v/>
      </c>
      <c r="AB61" s="273" t="str">
        <f>IF(AB60="","",VLOOKUP(AB60,'シフト記号表（勤務時間帯）'!$D$6:$X$47,21,FALSE))</f>
        <v/>
      </c>
      <c r="AC61" s="285" t="str">
        <f>IF(AC60="","",VLOOKUP(AC60,'シフト記号表（勤務時間帯）'!$D$6:$X$47,21,FALSE))</f>
        <v/>
      </c>
      <c r="AD61" s="285" t="str">
        <f>IF(AD60="","",VLOOKUP(AD60,'シフト記号表（勤務時間帯）'!$D$6:$X$47,21,FALSE))</f>
        <v/>
      </c>
      <c r="AE61" s="285" t="str">
        <f>IF(AE60="","",VLOOKUP(AE60,'シフト記号表（勤務時間帯）'!$D$6:$X$47,21,FALSE))</f>
        <v/>
      </c>
      <c r="AF61" s="285" t="str">
        <f>IF(AF60="","",VLOOKUP(AF60,'シフト記号表（勤務時間帯）'!$D$6:$X$47,21,FALSE))</f>
        <v/>
      </c>
      <c r="AG61" s="285" t="str">
        <f>IF(AG60="","",VLOOKUP(AG60,'シフト記号表（勤務時間帯）'!$D$6:$X$47,21,FALSE))</f>
        <v/>
      </c>
      <c r="AH61" s="301" t="str">
        <f>IF(AH60="","",VLOOKUP(AH60,'シフト記号表（勤務時間帯）'!$D$6:$X$47,21,FALSE))</f>
        <v/>
      </c>
      <c r="AI61" s="273" t="str">
        <f>IF(AI60="","",VLOOKUP(AI60,'シフト記号表（勤務時間帯）'!$D$6:$X$47,21,FALSE))</f>
        <v/>
      </c>
      <c r="AJ61" s="285" t="str">
        <f>IF(AJ60="","",VLOOKUP(AJ60,'シフト記号表（勤務時間帯）'!$D$6:$X$47,21,FALSE))</f>
        <v/>
      </c>
      <c r="AK61" s="285" t="str">
        <f>IF(AK60="","",VLOOKUP(AK60,'シフト記号表（勤務時間帯）'!$D$6:$X$47,21,FALSE))</f>
        <v/>
      </c>
      <c r="AL61" s="285" t="str">
        <f>IF(AL60="","",VLOOKUP(AL60,'シフト記号表（勤務時間帯）'!$D$6:$X$47,21,FALSE))</f>
        <v/>
      </c>
      <c r="AM61" s="285" t="str">
        <f>IF(AM60="","",VLOOKUP(AM60,'シフト記号表（勤務時間帯）'!$D$6:$X$47,21,FALSE))</f>
        <v/>
      </c>
      <c r="AN61" s="285" t="str">
        <f>IF(AN60="","",VLOOKUP(AN60,'シフト記号表（勤務時間帯）'!$D$6:$X$47,21,FALSE))</f>
        <v/>
      </c>
      <c r="AO61" s="301" t="str">
        <f>IF(AO60="","",VLOOKUP(AO60,'シフト記号表（勤務時間帯）'!$D$6:$X$47,21,FALSE))</f>
        <v/>
      </c>
      <c r="AP61" s="273" t="str">
        <f>IF(AP60="","",VLOOKUP(AP60,'シフト記号表（勤務時間帯）'!$D$6:$X$47,21,FALSE))</f>
        <v/>
      </c>
      <c r="AQ61" s="285" t="str">
        <f>IF(AQ60="","",VLOOKUP(AQ60,'シフト記号表（勤務時間帯）'!$D$6:$X$47,21,FALSE))</f>
        <v/>
      </c>
      <c r="AR61" s="285" t="str">
        <f>IF(AR60="","",VLOOKUP(AR60,'シフト記号表（勤務時間帯）'!$D$6:$X$47,21,FALSE))</f>
        <v/>
      </c>
      <c r="AS61" s="285" t="str">
        <f>IF(AS60="","",VLOOKUP(AS60,'シフト記号表（勤務時間帯）'!$D$6:$X$47,21,FALSE))</f>
        <v/>
      </c>
      <c r="AT61" s="285" t="str">
        <f>IF(AT60="","",VLOOKUP(AT60,'シフト記号表（勤務時間帯）'!$D$6:$X$47,21,FALSE))</f>
        <v/>
      </c>
      <c r="AU61" s="285" t="str">
        <f>IF(AU60="","",VLOOKUP(AU60,'シフト記号表（勤務時間帯）'!$D$6:$X$47,21,FALSE))</f>
        <v/>
      </c>
      <c r="AV61" s="301" t="str">
        <f>IF(AV60="","",VLOOKUP(AV60,'シフト記号表（勤務時間帯）'!$D$6:$X$47,21,FALSE))</f>
        <v/>
      </c>
      <c r="AW61" s="273" t="str">
        <f>IF(AW60="","",VLOOKUP(AW60,'シフト記号表（勤務時間帯）'!$D$6:$X$47,21,FALSE))</f>
        <v/>
      </c>
      <c r="AX61" s="285" t="str">
        <f>IF(AX60="","",VLOOKUP(AX60,'シフト記号表（勤務時間帯）'!$D$6:$X$47,21,FALSE))</f>
        <v/>
      </c>
      <c r="AY61" s="285" t="str">
        <f>IF(AY60="","",VLOOKUP(AY60,'シフト記号表（勤務時間帯）'!$D$6:$X$47,21,FALSE))</f>
        <v/>
      </c>
      <c r="AZ61" s="342" t="str">
        <f>IF($BC$3="４週",SUM(U61:AV61),IF($BC$3="暦月",SUM(U61:AY61),""))</f>
        <v/>
      </c>
      <c r="BA61" s="355"/>
      <c r="BB61" s="370" t="str">
        <f>IF($BC$3="４週",AZ61/4,IF($BC$3="暦月",(AZ61/($BC$8/7)),""))</f>
        <v/>
      </c>
      <c r="BC61" s="355"/>
      <c r="BD61" s="388"/>
      <c r="BE61" s="397"/>
      <c r="BF61" s="397"/>
      <c r="BG61" s="397"/>
      <c r="BH61" s="404"/>
    </row>
    <row r="62" spans="2:60" ht="20.25" customHeight="1">
      <c r="B62" s="126"/>
      <c r="C62" s="139"/>
      <c r="D62" s="153"/>
      <c r="E62" s="162"/>
      <c r="F62" s="162"/>
      <c r="G62" s="170">
        <f>C60</f>
        <v>0</v>
      </c>
      <c r="H62" s="180"/>
      <c r="I62" s="189"/>
      <c r="J62" s="196"/>
      <c r="K62" s="196"/>
      <c r="L62" s="170"/>
      <c r="M62" s="204"/>
      <c r="N62" s="210"/>
      <c r="O62" s="217"/>
      <c r="P62" s="227" t="s">
        <v>86</v>
      </c>
      <c r="Q62" s="237"/>
      <c r="R62" s="237"/>
      <c r="S62" s="247"/>
      <c r="T62" s="261"/>
      <c r="U62" s="274" t="str">
        <f>IF(U60="","",VLOOKUP(U60,'シフト記号表（勤務時間帯）'!$D$6:$Z$47,23,FALSE))</f>
        <v/>
      </c>
      <c r="V62" s="286" t="str">
        <f>IF(V60="","",VLOOKUP(V60,'シフト記号表（勤務時間帯）'!$D$6:$Z$47,23,FALSE))</f>
        <v/>
      </c>
      <c r="W62" s="286" t="str">
        <f>IF(W60="","",VLOOKUP(W60,'シフト記号表（勤務時間帯）'!$D$6:$Z$47,23,FALSE))</f>
        <v/>
      </c>
      <c r="X62" s="286" t="str">
        <f>IF(X60="","",VLOOKUP(X60,'シフト記号表（勤務時間帯）'!$D$6:$Z$47,23,FALSE))</f>
        <v/>
      </c>
      <c r="Y62" s="286" t="str">
        <f>IF(Y60="","",VLOOKUP(Y60,'シフト記号表（勤務時間帯）'!$D$6:$Z$47,23,FALSE))</f>
        <v/>
      </c>
      <c r="Z62" s="286" t="str">
        <f>IF(Z60="","",VLOOKUP(Z60,'シフト記号表（勤務時間帯）'!$D$6:$Z$47,23,FALSE))</f>
        <v/>
      </c>
      <c r="AA62" s="302" t="str">
        <f>IF(AA60="","",VLOOKUP(AA60,'シフト記号表（勤務時間帯）'!$D$6:$Z$47,23,FALSE))</f>
        <v/>
      </c>
      <c r="AB62" s="274" t="str">
        <f>IF(AB60="","",VLOOKUP(AB60,'シフト記号表（勤務時間帯）'!$D$6:$Z$47,23,FALSE))</f>
        <v/>
      </c>
      <c r="AC62" s="286" t="str">
        <f>IF(AC60="","",VLOOKUP(AC60,'シフト記号表（勤務時間帯）'!$D$6:$Z$47,23,FALSE))</f>
        <v/>
      </c>
      <c r="AD62" s="286" t="str">
        <f>IF(AD60="","",VLOOKUP(AD60,'シフト記号表（勤務時間帯）'!$D$6:$Z$47,23,FALSE))</f>
        <v/>
      </c>
      <c r="AE62" s="286" t="str">
        <f>IF(AE60="","",VLOOKUP(AE60,'シフト記号表（勤務時間帯）'!$D$6:$Z$47,23,FALSE))</f>
        <v/>
      </c>
      <c r="AF62" s="286" t="str">
        <f>IF(AF60="","",VLOOKUP(AF60,'シフト記号表（勤務時間帯）'!$D$6:$Z$47,23,FALSE))</f>
        <v/>
      </c>
      <c r="AG62" s="286" t="str">
        <f>IF(AG60="","",VLOOKUP(AG60,'シフト記号表（勤務時間帯）'!$D$6:$Z$47,23,FALSE))</f>
        <v/>
      </c>
      <c r="AH62" s="302" t="str">
        <f>IF(AH60="","",VLOOKUP(AH60,'シフト記号表（勤務時間帯）'!$D$6:$Z$47,23,FALSE))</f>
        <v/>
      </c>
      <c r="AI62" s="274" t="str">
        <f>IF(AI60="","",VLOOKUP(AI60,'シフト記号表（勤務時間帯）'!$D$6:$Z$47,23,FALSE))</f>
        <v/>
      </c>
      <c r="AJ62" s="286" t="str">
        <f>IF(AJ60="","",VLOOKUP(AJ60,'シフト記号表（勤務時間帯）'!$D$6:$Z$47,23,FALSE))</f>
        <v/>
      </c>
      <c r="AK62" s="286" t="str">
        <f>IF(AK60="","",VLOOKUP(AK60,'シフト記号表（勤務時間帯）'!$D$6:$Z$47,23,FALSE))</f>
        <v/>
      </c>
      <c r="AL62" s="286" t="str">
        <f>IF(AL60="","",VLOOKUP(AL60,'シフト記号表（勤務時間帯）'!$D$6:$Z$47,23,FALSE))</f>
        <v/>
      </c>
      <c r="AM62" s="286" t="str">
        <f>IF(AM60="","",VLOOKUP(AM60,'シフト記号表（勤務時間帯）'!$D$6:$Z$47,23,FALSE))</f>
        <v/>
      </c>
      <c r="AN62" s="286" t="str">
        <f>IF(AN60="","",VLOOKUP(AN60,'シフト記号表（勤務時間帯）'!$D$6:$Z$47,23,FALSE))</f>
        <v/>
      </c>
      <c r="AO62" s="302" t="str">
        <f>IF(AO60="","",VLOOKUP(AO60,'シフト記号表（勤務時間帯）'!$D$6:$Z$47,23,FALSE))</f>
        <v/>
      </c>
      <c r="AP62" s="274" t="str">
        <f>IF(AP60="","",VLOOKUP(AP60,'シフト記号表（勤務時間帯）'!$D$6:$Z$47,23,FALSE))</f>
        <v/>
      </c>
      <c r="AQ62" s="286" t="str">
        <f>IF(AQ60="","",VLOOKUP(AQ60,'シフト記号表（勤務時間帯）'!$D$6:$Z$47,23,FALSE))</f>
        <v/>
      </c>
      <c r="AR62" s="286" t="str">
        <f>IF(AR60="","",VLOOKUP(AR60,'シフト記号表（勤務時間帯）'!$D$6:$Z$47,23,FALSE))</f>
        <v/>
      </c>
      <c r="AS62" s="286" t="str">
        <f>IF(AS60="","",VLOOKUP(AS60,'シフト記号表（勤務時間帯）'!$D$6:$Z$47,23,FALSE))</f>
        <v/>
      </c>
      <c r="AT62" s="286" t="str">
        <f>IF(AT60="","",VLOOKUP(AT60,'シフト記号表（勤務時間帯）'!$D$6:$Z$47,23,FALSE))</f>
        <v/>
      </c>
      <c r="AU62" s="286" t="str">
        <f>IF(AU60="","",VLOOKUP(AU60,'シフト記号表（勤務時間帯）'!$D$6:$Z$47,23,FALSE))</f>
        <v/>
      </c>
      <c r="AV62" s="302" t="str">
        <f>IF(AV60="","",VLOOKUP(AV60,'シフト記号表（勤務時間帯）'!$D$6:$Z$47,23,FALSE))</f>
        <v/>
      </c>
      <c r="AW62" s="274" t="str">
        <f>IF(AW60="","",VLOOKUP(AW60,'シフト記号表（勤務時間帯）'!$D$6:$Z$47,23,FALSE))</f>
        <v/>
      </c>
      <c r="AX62" s="286" t="str">
        <f>IF(AX60="","",VLOOKUP(AX60,'シフト記号表（勤務時間帯）'!$D$6:$Z$47,23,FALSE))</f>
        <v/>
      </c>
      <c r="AY62" s="286" t="str">
        <f>IF(AY60="","",VLOOKUP(AY60,'シフト記号表（勤務時間帯）'!$D$6:$Z$47,23,FALSE))</f>
        <v/>
      </c>
      <c r="AZ62" s="343" t="str">
        <f>IF($BC$3="４週",SUM(U62:AV62),IF($BC$3="暦月",SUM(U62:AY62),""))</f>
        <v/>
      </c>
      <c r="BA62" s="356"/>
      <c r="BB62" s="371" t="str">
        <f>IF($BC$3="４週",AZ62/4,IF($BC$3="暦月",(AZ62/($BC$8/7)),""))</f>
        <v/>
      </c>
      <c r="BC62" s="356"/>
      <c r="BD62" s="389"/>
      <c r="BE62" s="394"/>
      <c r="BF62" s="394"/>
      <c r="BG62" s="394"/>
      <c r="BH62" s="405"/>
    </row>
    <row r="63" spans="2:60" ht="20.25" customHeight="1">
      <c r="B63" s="127"/>
      <c r="C63" s="140"/>
      <c r="D63" s="154"/>
      <c r="E63" s="163"/>
      <c r="F63" s="161"/>
      <c r="G63" s="169"/>
      <c r="H63" s="183"/>
      <c r="I63" s="190"/>
      <c r="J63" s="197"/>
      <c r="K63" s="197"/>
      <c r="L63" s="171"/>
      <c r="M63" s="205"/>
      <c r="N63" s="211"/>
      <c r="O63" s="218"/>
      <c r="P63" s="228" t="s">
        <v>36</v>
      </c>
      <c r="Q63" s="238"/>
      <c r="R63" s="238"/>
      <c r="S63" s="248"/>
      <c r="T63" s="262"/>
      <c r="U63" s="275"/>
      <c r="V63" s="287"/>
      <c r="W63" s="287"/>
      <c r="X63" s="287"/>
      <c r="Y63" s="287"/>
      <c r="Z63" s="287"/>
      <c r="AA63" s="303"/>
      <c r="AB63" s="275"/>
      <c r="AC63" s="287"/>
      <c r="AD63" s="287"/>
      <c r="AE63" s="287"/>
      <c r="AF63" s="287"/>
      <c r="AG63" s="287"/>
      <c r="AH63" s="303"/>
      <c r="AI63" s="275"/>
      <c r="AJ63" s="287"/>
      <c r="AK63" s="287"/>
      <c r="AL63" s="287"/>
      <c r="AM63" s="287"/>
      <c r="AN63" s="287"/>
      <c r="AO63" s="303"/>
      <c r="AP63" s="275"/>
      <c r="AQ63" s="287"/>
      <c r="AR63" s="287"/>
      <c r="AS63" s="287"/>
      <c r="AT63" s="287"/>
      <c r="AU63" s="287"/>
      <c r="AV63" s="303"/>
      <c r="AW63" s="275"/>
      <c r="AX63" s="287"/>
      <c r="AY63" s="287"/>
      <c r="AZ63" s="344"/>
      <c r="BA63" s="357"/>
      <c r="BB63" s="372"/>
      <c r="BC63" s="357"/>
      <c r="BD63" s="390"/>
      <c r="BE63" s="395"/>
      <c r="BF63" s="395"/>
      <c r="BG63" s="395"/>
      <c r="BH63" s="406"/>
    </row>
    <row r="64" spans="2:60" ht="20.25" customHeight="1">
      <c r="B64" s="125">
        <f>B61+1</f>
        <v>15</v>
      </c>
      <c r="C64" s="138"/>
      <c r="D64" s="156"/>
      <c r="E64" s="161"/>
      <c r="F64" s="161">
        <f>C63</f>
        <v>0</v>
      </c>
      <c r="G64" s="169"/>
      <c r="H64" s="179"/>
      <c r="I64" s="188"/>
      <c r="J64" s="199"/>
      <c r="K64" s="199"/>
      <c r="L64" s="169"/>
      <c r="M64" s="203"/>
      <c r="N64" s="213"/>
      <c r="O64" s="216"/>
      <c r="P64" s="222" t="s">
        <v>85</v>
      </c>
      <c r="Q64" s="231"/>
      <c r="R64" s="231"/>
      <c r="S64" s="241"/>
      <c r="T64" s="254"/>
      <c r="U64" s="273" t="str">
        <f>IF(U63="","",VLOOKUP(U63,'シフト記号表（勤務時間帯）'!$D$6:$X$47,21,FALSE))</f>
        <v/>
      </c>
      <c r="V64" s="285" t="str">
        <f>IF(V63="","",VLOOKUP(V63,'シフト記号表（勤務時間帯）'!$D$6:$X$47,21,FALSE))</f>
        <v/>
      </c>
      <c r="W64" s="285" t="str">
        <f>IF(W63="","",VLOOKUP(W63,'シフト記号表（勤務時間帯）'!$D$6:$X$47,21,FALSE))</f>
        <v/>
      </c>
      <c r="X64" s="285" t="str">
        <f>IF(X63="","",VLOOKUP(X63,'シフト記号表（勤務時間帯）'!$D$6:$X$47,21,FALSE))</f>
        <v/>
      </c>
      <c r="Y64" s="285" t="str">
        <f>IF(Y63="","",VLOOKUP(Y63,'シフト記号表（勤務時間帯）'!$D$6:$X$47,21,FALSE))</f>
        <v/>
      </c>
      <c r="Z64" s="285" t="str">
        <f>IF(Z63="","",VLOOKUP(Z63,'シフト記号表（勤務時間帯）'!$D$6:$X$47,21,FALSE))</f>
        <v/>
      </c>
      <c r="AA64" s="301" t="str">
        <f>IF(AA63="","",VLOOKUP(AA63,'シフト記号表（勤務時間帯）'!$D$6:$X$47,21,FALSE))</f>
        <v/>
      </c>
      <c r="AB64" s="273" t="str">
        <f>IF(AB63="","",VLOOKUP(AB63,'シフト記号表（勤務時間帯）'!$D$6:$X$47,21,FALSE))</f>
        <v/>
      </c>
      <c r="AC64" s="285" t="str">
        <f>IF(AC63="","",VLOOKUP(AC63,'シフト記号表（勤務時間帯）'!$D$6:$X$47,21,FALSE))</f>
        <v/>
      </c>
      <c r="AD64" s="285" t="str">
        <f>IF(AD63="","",VLOOKUP(AD63,'シフト記号表（勤務時間帯）'!$D$6:$X$47,21,FALSE))</f>
        <v/>
      </c>
      <c r="AE64" s="285" t="str">
        <f>IF(AE63="","",VLOOKUP(AE63,'シフト記号表（勤務時間帯）'!$D$6:$X$47,21,FALSE))</f>
        <v/>
      </c>
      <c r="AF64" s="285" t="str">
        <f>IF(AF63="","",VLOOKUP(AF63,'シフト記号表（勤務時間帯）'!$D$6:$X$47,21,FALSE))</f>
        <v/>
      </c>
      <c r="AG64" s="285" t="str">
        <f>IF(AG63="","",VLOOKUP(AG63,'シフト記号表（勤務時間帯）'!$D$6:$X$47,21,FALSE))</f>
        <v/>
      </c>
      <c r="AH64" s="301" t="str">
        <f>IF(AH63="","",VLOOKUP(AH63,'シフト記号表（勤務時間帯）'!$D$6:$X$47,21,FALSE))</f>
        <v/>
      </c>
      <c r="AI64" s="273" t="str">
        <f>IF(AI63="","",VLOOKUP(AI63,'シフト記号表（勤務時間帯）'!$D$6:$X$47,21,FALSE))</f>
        <v/>
      </c>
      <c r="AJ64" s="285" t="str">
        <f>IF(AJ63="","",VLOOKUP(AJ63,'シフト記号表（勤務時間帯）'!$D$6:$X$47,21,FALSE))</f>
        <v/>
      </c>
      <c r="AK64" s="285" t="str">
        <f>IF(AK63="","",VLOOKUP(AK63,'シフト記号表（勤務時間帯）'!$D$6:$X$47,21,FALSE))</f>
        <v/>
      </c>
      <c r="AL64" s="285" t="str">
        <f>IF(AL63="","",VLOOKUP(AL63,'シフト記号表（勤務時間帯）'!$D$6:$X$47,21,FALSE))</f>
        <v/>
      </c>
      <c r="AM64" s="285" t="str">
        <f>IF(AM63="","",VLOOKUP(AM63,'シフト記号表（勤務時間帯）'!$D$6:$X$47,21,FALSE))</f>
        <v/>
      </c>
      <c r="AN64" s="285" t="str">
        <f>IF(AN63="","",VLOOKUP(AN63,'シフト記号表（勤務時間帯）'!$D$6:$X$47,21,FALSE))</f>
        <v/>
      </c>
      <c r="AO64" s="301" t="str">
        <f>IF(AO63="","",VLOOKUP(AO63,'シフト記号表（勤務時間帯）'!$D$6:$X$47,21,FALSE))</f>
        <v/>
      </c>
      <c r="AP64" s="273" t="str">
        <f>IF(AP63="","",VLOOKUP(AP63,'シフト記号表（勤務時間帯）'!$D$6:$X$47,21,FALSE))</f>
        <v/>
      </c>
      <c r="AQ64" s="285" t="str">
        <f>IF(AQ63="","",VLOOKUP(AQ63,'シフト記号表（勤務時間帯）'!$D$6:$X$47,21,FALSE))</f>
        <v/>
      </c>
      <c r="AR64" s="285" t="str">
        <f>IF(AR63="","",VLOOKUP(AR63,'シフト記号表（勤務時間帯）'!$D$6:$X$47,21,FALSE))</f>
        <v/>
      </c>
      <c r="AS64" s="285" t="str">
        <f>IF(AS63="","",VLOOKUP(AS63,'シフト記号表（勤務時間帯）'!$D$6:$X$47,21,FALSE))</f>
        <v/>
      </c>
      <c r="AT64" s="285" t="str">
        <f>IF(AT63="","",VLOOKUP(AT63,'シフト記号表（勤務時間帯）'!$D$6:$X$47,21,FALSE))</f>
        <v/>
      </c>
      <c r="AU64" s="285" t="str">
        <f>IF(AU63="","",VLOOKUP(AU63,'シフト記号表（勤務時間帯）'!$D$6:$X$47,21,FALSE))</f>
        <v/>
      </c>
      <c r="AV64" s="301" t="str">
        <f>IF(AV63="","",VLOOKUP(AV63,'シフト記号表（勤務時間帯）'!$D$6:$X$47,21,FALSE))</f>
        <v/>
      </c>
      <c r="AW64" s="273" t="str">
        <f>IF(AW63="","",VLOOKUP(AW63,'シフト記号表（勤務時間帯）'!$D$6:$X$47,21,FALSE))</f>
        <v/>
      </c>
      <c r="AX64" s="285" t="str">
        <f>IF(AX63="","",VLOOKUP(AX63,'シフト記号表（勤務時間帯）'!$D$6:$X$47,21,FALSE))</f>
        <v/>
      </c>
      <c r="AY64" s="285" t="str">
        <f>IF(AY63="","",VLOOKUP(AY63,'シフト記号表（勤務時間帯）'!$D$6:$X$47,21,FALSE))</f>
        <v/>
      </c>
      <c r="AZ64" s="342" t="str">
        <f>IF($BC$3="４週",SUM(U64:AV64),IF($BC$3="暦月",SUM(U64:AY64),""))</f>
        <v/>
      </c>
      <c r="BA64" s="355"/>
      <c r="BB64" s="370" t="str">
        <f>IF($BC$3="４週",AZ64/4,IF($BC$3="暦月",(AZ64/($BC$8/7)),""))</f>
        <v/>
      </c>
      <c r="BC64" s="355"/>
      <c r="BD64" s="388"/>
      <c r="BE64" s="397"/>
      <c r="BF64" s="397"/>
      <c r="BG64" s="397"/>
      <c r="BH64" s="404"/>
    </row>
    <row r="65" spans="2:60" ht="20.25" customHeight="1">
      <c r="B65" s="125"/>
      <c r="C65" s="142"/>
      <c r="D65" s="157"/>
      <c r="E65" s="165"/>
      <c r="F65" s="165"/>
      <c r="G65" s="173">
        <f>C63</f>
        <v>0</v>
      </c>
      <c r="H65" s="184"/>
      <c r="I65" s="192"/>
      <c r="J65" s="200"/>
      <c r="K65" s="200"/>
      <c r="L65" s="173"/>
      <c r="M65" s="207"/>
      <c r="N65" s="214"/>
      <c r="O65" s="220"/>
      <c r="P65" s="229" t="s">
        <v>86</v>
      </c>
      <c r="Q65" s="239"/>
      <c r="R65" s="239"/>
      <c r="S65" s="249"/>
      <c r="T65" s="263"/>
      <c r="U65" s="274" t="str">
        <f>IF(U63="","",VLOOKUP(U63,'シフト記号表（勤務時間帯）'!$D$6:$Z$47,23,FALSE))</f>
        <v/>
      </c>
      <c r="V65" s="286" t="str">
        <f>IF(V63="","",VLOOKUP(V63,'シフト記号表（勤務時間帯）'!$D$6:$Z$47,23,FALSE))</f>
        <v/>
      </c>
      <c r="W65" s="286" t="str">
        <f>IF(W63="","",VLOOKUP(W63,'シフト記号表（勤務時間帯）'!$D$6:$Z$47,23,FALSE))</f>
        <v/>
      </c>
      <c r="X65" s="286" t="str">
        <f>IF(X63="","",VLOOKUP(X63,'シフト記号表（勤務時間帯）'!$D$6:$Z$47,23,FALSE))</f>
        <v/>
      </c>
      <c r="Y65" s="286" t="str">
        <f>IF(Y63="","",VLOOKUP(Y63,'シフト記号表（勤務時間帯）'!$D$6:$Z$47,23,FALSE))</f>
        <v/>
      </c>
      <c r="Z65" s="286" t="str">
        <f>IF(Z63="","",VLOOKUP(Z63,'シフト記号表（勤務時間帯）'!$D$6:$Z$47,23,FALSE))</f>
        <v/>
      </c>
      <c r="AA65" s="302" t="str">
        <f>IF(AA63="","",VLOOKUP(AA63,'シフト記号表（勤務時間帯）'!$D$6:$Z$47,23,FALSE))</f>
        <v/>
      </c>
      <c r="AB65" s="274" t="str">
        <f>IF(AB63="","",VLOOKUP(AB63,'シフト記号表（勤務時間帯）'!$D$6:$Z$47,23,FALSE))</f>
        <v/>
      </c>
      <c r="AC65" s="286" t="str">
        <f>IF(AC63="","",VLOOKUP(AC63,'シフト記号表（勤務時間帯）'!$D$6:$Z$47,23,FALSE))</f>
        <v/>
      </c>
      <c r="AD65" s="286" t="str">
        <f>IF(AD63="","",VLOOKUP(AD63,'シフト記号表（勤務時間帯）'!$D$6:$Z$47,23,FALSE))</f>
        <v/>
      </c>
      <c r="AE65" s="286" t="str">
        <f>IF(AE63="","",VLOOKUP(AE63,'シフト記号表（勤務時間帯）'!$D$6:$Z$47,23,FALSE))</f>
        <v/>
      </c>
      <c r="AF65" s="286" t="str">
        <f>IF(AF63="","",VLOOKUP(AF63,'シフト記号表（勤務時間帯）'!$D$6:$Z$47,23,FALSE))</f>
        <v/>
      </c>
      <c r="AG65" s="286" t="str">
        <f>IF(AG63="","",VLOOKUP(AG63,'シフト記号表（勤務時間帯）'!$D$6:$Z$47,23,FALSE))</f>
        <v/>
      </c>
      <c r="AH65" s="302" t="str">
        <f>IF(AH63="","",VLOOKUP(AH63,'シフト記号表（勤務時間帯）'!$D$6:$Z$47,23,FALSE))</f>
        <v/>
      </c>
      <c r="AI65" s="274" t="str">
        <f>IF(AI63="","",VLOOKUP(AI63,'シフト記号表（勤務時間帯）'!$D$6:$Z$47,23,FALSE))</f>
        <v/>
      </c>
      <c r="AJ65" s="286" t="str">
        <f>IF(AJ63="","",VLOOKUP(AJ63,'シフト記号表（勤務時間帯）'!$D$6:$Z$47,23,FALSE))</f>
        <v/>
      </c>
      <c r="AK65" s="286" t="str">
        <f>IF(AK63="","",VLOOKUP(AK63,'シフト記号表（勤務時間帯）'!$D$6:$Z$47,23,FALSE))</f>
        <v/>
      </c>
      <c r="AL65" s="286" t="str">
        <f>IF(AL63="","",VLOOKUP(AL63,'シフト記号表（勤務時間帯）'!$D$6:$Z$47,23,FALSE))</f>
        <v/>
      </c>
      <c r="AM65" s="286" t="str">
        <f>IF(AM63="","",VLOOKUP(AM63,'シフト記号表（勤務時間帯）'!$D$6:$Z$47,23,FALSE))</f>
        <v/>
      </c>
      <c r="AN65" s="286" t="str">
        <f>IF(AN63="","",VLOOKUP(AN63,'シフト記号表（勤務時間帯）'!$D$6:$Z$47,23,FALSE))</f>
        <v/>
      </c>
      <c r="AO65" s="302" t="str">
        <f>IF(AO63="","",VLOOKUP(AO63,'シフト記号表（勤務時間帯）'!$D$6:$Z$47,23,FALSE))</f>
        <v/>
      </c>
      <c r="AP65" s="274" t="str">
        <f>IF(AP63="","",VLOOKUP(AP63,'シフト記号表（勤務時間帯）'!$D$6:$Z$47,23,FALSE))</f>
        <v/>
      </c>
      <c r="AQ65" s="286" t="str">
        <f>IF(AQ63="","",VLOOKUP(AQ63,'シフト記号表（勤務時間帯）'!$D$6:$Z$47,23,FALSE))</f>
        <v/>
      </c>
      <c r="AR65" s="286" t="str">
        <f>IF(AR63="","",VLOOKUP(AR63,'シフト記号表（勤務時間帯）'!$D$6:$Z$47,23,FALSE))</f>
        <v/>
      </c>
      <c r="AS65" s="286" t="str">
        <f>IF(AS63="","",VLOOKUP(AS63,'シフト記号表（勤務時間帯）'!$D$6:$Z$47,23,FALSE))</f>
        <v/>
      </c>
      <c r="AT65" s="286" t="str">
        <f>IF(AT63="","",VLOOKUP(AT63,'シフト記号表（勤務時間帯）'!$D$6:$Z$47,23,FALSE))</f>
        <v/>
      </c>
      <c r="AU65" s="286" t="str">
        <f>IF(AU63="","",VLOOKUP(AU63,'シフト記号表（勤務時間帯）'!$D$6:$Z$47,23,FALSE))</f>
        <v/>
      </c>
      <c r="AV65" s="302" t="str">
        <f>IF(AV63="","",VLOOKUP(AV63,'シフト記号表（勤務時間帯）'!$D$6:$Z$47,23,FALSE))</f>
        <v/>
      </c>
      <c r="AW65" s="274" t="str">
        <f>IF(AW63="","",VLOOKUP(AW63,'シフト記号表（勤務時間帯）'!$D$6:$Z$47,23,FALSE))</f>
        <v/>
      </c>
      <c r="AX65" s="286" t="str">
        <f>IF(AX63="","",VLOOKUP(AX63,'シフト記号表（勤務時間帯）'!$D$6:$Z$47,23,FALSE))</f>
        <v/>
      </c>
      <c r="AY65" s="286" t="str">
        <f>IF(AY63="","",VLOOKUP(AY63,'シフト記号表（勤務時間帯）'!$D$6:$Z$47,23,FALSE))</f>
        <v/>
      </c>
      <c r="AZ65" s="343" t="str">
        <f>IF($BC$3="４週",SUM(U65:AV65),IF($BC$3="暦月",SUM(U65:AY65),""))</f>
        <v/>
      </c>
      <c r="BA65" s="356"/>
      <c r="BB65" s="371" t="str">
        <f>IF($BC$3="４週",AZ65/4,IF($BC$3="暦月",(AZ65/($BC$8/7)),""))</f>
        <v/>
      </c>
      <c r="BC65" s="356"/>
      <c r="BD65" s="388"/>
      <c r="BE65" s="397"/>
      <c r="BF65" s="397"/>
      <c r="BG65" s="397"/>
      <c r="BH65" s="404"/>
    </row>
    <row r="66" spans="2:60" ht="20.25" customHeight="1">
      <c r="B66" s="128" t="s">
        <v>200</v>
      </c>
      <c r="C66" s="143"/>
      <c r="D66" s="143"/>
      <c r="E66" s="143"/>
      <c r="F66" s="143"/>
      <c r="G66" s="143"/>
      <c r="H66" s="143"/>
      <c r="I66" s="143"/>
      <c r="J66" s="143"/>
      <c r="K66" s="143"/>
      <c r="L66" s="143"/>
      <c r="M66" s="143"/>
      <c r="N66" s="143"/>
      <c r="O66" s="143"/>
      <c r="P66" s="143"/>
      <c r="Q66" s="143"/>
      <c r="R66" s="143"/>
      <c r="S66" s="143"/>
      <c r="T66" s="264"/>
      <c r="U66" s="278"/>
      <c r="V66" s="290"/>
      <c r="W66" s="290"/>
      <c r="X66" s="290"/>
      <c r="Y66" s="290"/>
      <c r="Z66" s="290"/>
      <c r="AA66" s="306"/>
      <c r="AB66" s="332"/>
      <c r="AC66" s="290"/>
      <c r="AD66" s="290"/>
      <c r="AE66" s="290"/>
      <c r="AF66" s="290"/>
      <c r="AG66" s="290"/>
      <c r="AH66" s="306"/>
      <c r="AI66" s="332"/>
      <c r="AJ66" s="290"/>
      <c r="AK66" s="290"/>
      <c r="AL66" s="290"/>
      <c r="AM66" s="290"/>
      <c r="AN66" s="290"/>
      <c r="AO66" s="306"/>
      <c r="AP66" s="332"/>
      <c r="AQ66" s="290"/>
      <c r="AR66" s="290"/>
      <c r="AS66" s="290"/>
      <c r="AT66" s="290"/>
      <c r="AU66" s="290"/>
      <c r="AV66" s="306"/>
      <c r="AW66" s="332"/>
      <c r="AX66" s="290"/>
      <c r="AY66" s="335"/>
      <c r="AZ66" s="347"/>
      <c r="BA66" s="360"/>
      <c r="BB66" s="375"/>
      <c r="BC66" s="381"/>
      <c r="BD66" s="381"/>
      <c r="BE66" s="381"/>
      <c r="BF66" s="381"/>
      <c r="BG66" s="381"/>
      <c r="BH66" s="407"/>
    </row>
    <row r="67" spans="2:60" ht="20.25" customHeight="1">
      <c r="B67" s="129" t="s">
        <v>13</v>
      </c>
      <c r="C67" s="144"/>
      <c r="D67" s="144"/>
      <c r="E67" s="144"/>
      <c r="F67" s="144"/>
      <c r="G67" s="144"/>
      <c r="H67" s="144"/>
      <c r="I67" s="144"/>
      <c r="J67" s="144"/>
      <c r="K67" s="144"/>
      <c r="L67" s="144"/>
      <c r="M67" s="144"/>
      <c r="N67" s="144"/>
      <c r="O67" s="144"/>
      <c r="P67" s="144"/>
      <c r="Q67" s="144"/>
      <c r="R67" s="144"/>
      <c r="S67" s="144"/>
      <c r="T67" s="265"/>
      <c r="U67" s="279"/>
      <c r="V67" s="291"/>
      <c r="W67" s="291"/>
      <c r="X67" s="291"/>
      <c r="Y67" s="291"/>
      <c r="Z67" s="291"/>
      <c r="AA67" s="307"/>
      <c r="AB67" s="316"/>
      <c r="AC67" s="291"/>
      <c r="AD67" s="291"/>
      <c r="AE67" s="291"/>
      <c r="AF67" s="291"/>
      <c r="AG67" s="291"/>
      <c r="AH67" s="307"/>
      <c r="AI67" s="316"/>
      <c r="AJ67" s="291"/>
      <c r="AK67" s="291"/>
      <c r="AL67" s="291"/>
      <c r="AM67" s="291"/>
      <c r="AN67" s="291"/>
      <c r="AO67" s="307"/>
      <c r="AP67" s="316"/>
      <c r="AQ67" s="291"/>
      <c r="AR67" s="291"/>
      <c r="AS67" s="291"/>
      <c r="AT67" s="291"/>
      <c r="AU67" s="291"/>
      <c r="AV67" s="307"/>
      <c r="AW67" s="316"/>
      <c r="AX67" s="291"/>
      <c r="AY67" s="336"/>
      <c r="AZ67" s="348"/>
      <c r="BA67" s="361"/>
      <c r="BB67" s="376"/>
      <c r="BC67" s="382"/>
      <c r="BD67" s="382"/>
      <c r="BE67" s="382"/>
      <c r="BF67" s="382"/>
      <c r="BG67" s="382"/>
      <c r="BH67" s="408"/>
    </row>
    <row r="68" spans="2:60" ht="20.25" customHeight="1">
      <c r="B68" s="129" t="s">
        <v>201</v>
      </c>
      <c r="C68" s="144"/>
      <c r="D68" s="144"/>
      <c r="E68" s="144"/>
      <c r="F68" s="144"/>
      <c r="G68" s="144"/>
      <c r="H68" s="144"/>
      <c r="I68" s="144"/>
      <c r="J68" s="144"/>
      <c r="K68" s="144"/>
      <c r="L68" s="144"/>
      <c r="M68" s="144"/>
      <c r="N68" s="144"/>
      <c r="O68" s="144"/>
      <c r="P68" s="144"/>
      <c r="Q68" s="144"/>
      <c r="R68" s="144"/>
      <c r="S68" s="144"/>
      <c r="T68" s="265"/>
      <c r="U68" s="279"/>
      <c r="V68" s="291"/>
      <c r="W68" s="291"/>
      <c r="X68" s="291"/>
      <c r="Y68" s="291"/>
      <c r="Z68" s="291"/>
      <c r="AA68" s="308"/>
      <c r="AB68" s="317"/>
      <c r="AC68" s="291"/>
      <c r="AD68" s="291"/>
      <c r="AE68" s="291"/>
      <c r="AF68" s="291"/>
      <c r="AG68" s="291"/>
      <c r="AH68" s="308"/>
      <c r="AI68" s="317"/>
      <c r="AJ68" s="291"/>
      <c r="AK68" s="291"/>
      <c r="AL68" s="291"/>
      <c r="AM68" s="291"/>
      <c r="AN68" s="291"/>
      <c r="AO68" s="308"/>
      <c r="AP68" s="317"/>
      <c r="AQ68" s="291"/>
      <c r="AR68" s="291"/>
      <c r="AS68" s="291"/>
      <c r="AT68" s="291"/>
      <c r="AU68" s="291"/>
      <c r="AV68" s="308"/>
      <c r="AW68" s="317"/>
      <c r="AX68" s="291"/>
      <c r="AY68" s="336"/>
      <c r="AZ68" s="349"/>
      <c r="BA68" s="362"/>
      <c r="BB68" s="376"/>
      <c r="BC68" s="382"/>
      <c r="BD68" s="382"/>
      <c r="BE68" s="382"/>
      <c r="BF68" s="382"/>
      <c r="BG68" s="382"/>
      <c r="BH68" s="408"/>
    </row>
    <row r="69" spans="2:60" ht="20.25" customHeight="1">
      <c r="B69" s="414" t="s">
        <v>202</v>
      </c>
      <c r="C69" s="144"/>
      <c r="D69" s="144"/>
      <c r="E69" s="144"/>
      <c r="F69" s="144"/>
      <c r="G69" s="144"/>
      <c r="H69" s="144"/>
      <c r="I69" s="144"/>
      <c r="J69" s="144"/>
      <c r="K69" s="144"/>
      <c r="L69" s="144"/>
      <c r="M69" s="144"/>
      <c r="N69" s="144"/>
      <c r="O69" s="144"/>
      <c r="P69" s="144"/>
      <c r="Q69" s="144"/>
      <c r="R69" s="144"/>
      <c r="S69" s="144"/>
      <c r="T69" s="265"/>
      <c r="U69" s="280" t="str">
        <f t="shared" ref="U69:AY69" si="1">IF(SUMIF($F$21:$F$65,"介護従業者",U21:U65)=0,"",SUMIF($F$21:$F$65,"介護従業者",U21:U65))</f>
        <v/>
      </c>
      <c r="V69" s="292" t="str">
        <f t="shared" si="1"/>
        <v/>
      </c>
      <c r="W69" s="292" t="str">
        <f t="shared" si="1"/>
        <v/>
      </c>
      <c r="X69" s="292" t="str">
        <f t="shared" si="1"/>
        <v/>
      </c>
      <c r="Y69" s="292" t="str">
        <f t="shared" si="1"/>
        <v/>
      </c>
      <c r="Z69" s="292" t="str">
        <f t="shared" si="1"/>
        <v/>
      </c>
      <c r="AA69" s="309" t="str">
        <f t="shared" si="1"/>
        <v/>
      </c>
      <c r="AB69" s="280" t="str">
        <f t="shared" si="1"/>
        <v/>
      </c>
      <c r="AC69" s="292" t="str">
        <f t="shared" si="1"/>
        <v/>
      </c>
      <c r="AD69" s="292" t="str">
        <f t="shared" si="1"/>
        <v/>
      </c>
      <c r="AE69" s="292" t="str">
        <f t="shared" si="1"/>
        <v/>
      </c>
      <c r="AF69" s="292" t="str">
        <f t="shared" si="1"/>
        <v/>
      </c>
      <c r="AG69" s="292" t="str">
        <f t="shared" si="1"/>
        <v/>
      </c>
      <c r="AH69" s="309" t="str">
        <f t="shared" si="1"/>
        <v/>
      </c>
      <c r="AI69" s="280" t="str">
        <f t="shared" si="1"/>
        <v/>
      </c>
      <c r="AJ69" s="292" t="str">
        <f t="shared" si="1"/>
        <v/>
      </c>
      <c r="AK69" s="292" t="str">
        <f t="shared" si="1"/>
        <v/>
      </c>
      <c r="AL69" s="292" t="str">
        <f t="shared" si="1"/>
        <v/>
      </c>
      <c r="AM69" s="292" t="str">
        <f t="shared" si="1"/>
        <v/>
      </c>
      <c r="AN69" s="292" t="str">
        <f t="shared" si="1"/>
        <v/>
      </c>
      <c r="AO69" s="309" t="str">
        <f t="shared" si="1"/>
        <v/>
      </c>
      <c r="AP69" s="280" t="str">
        <f t="shared" si="1"/>
        <v/>
      </c>
      <c r="AQ69" s="292" t="str">
        <f t="shared" si="1"/>
        <v/>
      </c>
      <c r="AR69" s="292" t="str">
        <f t="shared" si="1"/>
        <v/>
      </c>
      <c r="AS69" s="292" t="str">
        <f t="shared" si="1"/>
        <v/>
      </c>
      <c r="AT69" s="292" t="str">
        <f t="shared" si="1"/>
        <v/>
      </c>
      <c r="AU69" s="292" t="str">
        <f t="shared" si="1"/>
        <v/>
      </c>
      <c r="AV69" s="309" t="str">
        <f t="shared" si="1"/>
        <v/>
      </c>
      <c r="AW69" s="280" t="str">
        <f t="shared" si="1"/>
        <v/>
      </c>
      <c r="AX69" s="292" t="str">
        <f t="shared" si="1"/>
        <v/>
      </c>
      <c r="AY69" s="292" t="str">
        <f t="shared" si="1"/>
        <v/>
      </c>
      <c r="AZ69" s="350" t="str">
        <f>IF($BC$3="４週",SUM(U69:AV69),IF($BC$3="暦月",SUM(U69:AY69),""))</f>
        <v/>
      </c>
      <c r="BA69" s="363"/>
      <c r="BB69" s="376"/>
      <c r="BC69" s="382"/>
      <c r="BD69" s="382"/>
      <c r="BE69" s="382"/>
      <c r="BF69" s="382"/>
      <c r="BG69" s="382"/>
      <c r="BH69" s="408"/>
    </row>
    <row r="70" spans="2:60" ht="20.25" customHeight="1">
      <c r="B70" s="415" t="s">
        <v>87</v>
      </c>
      <c r="C70" s="145"/>
      <c r="D70" s="145"/>
      <c r="E70" s="145"/>
      <c r="F70" s="145"/>
      <c r="G70" s="145"/>
      <c r="H70" s="145"/>
      <c r="I70" s="145"/>
      <c r="J70" s="145"/>
      <c r="K70" s="145"/>
      <c r="L70" s="145"/>
      <c r="M70" s="145"/>
      <c r="N70" s="145"/>
      <c r="O70" s="145"/>
      <c r="P70" s="145"/>
      <c r="Q70" s="145"/>
      <c r="R70" s="145"/>
      <c r="S70" s="145"/>
      <c r="T70" s="266"/>
      <c r="U70" s="281" t="str">
        <f t="shared" ref="U70:AY70" si="2">IF(SUMIF($G$21:$G$65,"介護従業者",U21:U65)=0,"",SUMIF($G$21:$G$65,"介護従業者",U21:U65))</f>
        <v/>
      </c>
      <c r="V70" s="293" t="str">
        <f t="shared" si="2"/>
        <v/>
      </c>
      <c r="W70" s="293" t="str">
        <f t="shared" si="2"/>
        <v/>
      </c>
      <c r="X70" s="293" t="str">
        <f t="shared" si="2"/>
        <v/>
      </c>
      <c r="Y70" s="293" t="str">
        <f t="shared" si="2"/>
        <v/>
      </c>
      <c r="Z70" s="293" t="str">
        <f t="shared" si="2"/>
        <v/>
      </c>
      <c r="AA70" s="310" t="str">
        <f t="shared" si="2"/>
        <v/>
      </c>
      <c r="AB70" s="318" t="str">
        <f t="shared" si="2"/>
        <v/>
      </c>
      <c r="AC70" s="293" t="str">
        <f t="shared" si="2"/>
        <v/>
      </c>
      <c r="AD70" s="293" t="str">
        <f t="shared" si="2"/>
        <v/>
      </c>
      <c r="AE70" s="293" t="str">
        <f t="shared" si="2"/>
        <v/>
      </c>
      <c r="AF70" s="293" t="str">
        <f t="shared" si="2"/>
        <v/>
      </c>
      <c r="AG70" s="293" t="str">
        <f t="shared" si="2"/>
        <v/>
      </c>
      <c r="AH70" s="310" t="str">
        <f t="shared" si="2"/>
        <v/>
      </c>
      <c r="AI70" s="318" t="str">
        <f t="shared" si="2"/>
        <v/>
      </c>
      <c r="AJ70" s="293" t="str">
        <f t="shared" si="2"/>
        <v/>
      </c>
      <c r="AK70" s="293" t="str">
        <f t="shared" si="2"/>
        <v/>
      </c>
      <c r="AL70" s="293" t="str">
        <f t="shared" si="2"/>
        <v/>
      </c>
      <c r="AM70" s="293" t="str">
        <f t="shared" si="2"/>
        <v/>
      </c>
      <c r="AN70" s="293" t="str">
        <f t="shared" si="2"/>
        <v/>
      </c>
      <c r="AO70" s="310" t="str">
        <f t="shared" si="2"/>
        <v/>
      </c>
      <c r="AP70" s="318" t="str">
        <f t="shared" si="2"/>
        <v/>
      </c>
      <c r="AQ70" s="293" t="str">
        <f t="shared" si="2"/>
        <v/>
      </c>
      <c r="AR70" s="293" t="str">
        <f t="shared" si="2"/>
        <v/>
      </c>
      <c r="AS70" s="293" t="str">
        <f t="shared" si="2"/>
        <v/>
      </c>
      <c r="AT70" s="293" t="str">
        <f t="shared" si="2"/>
        <v/>
      </c>
      <c r="AU70" s="293" t="str">
        <f t="shared" si="2"/>
        <v/>
      </c>
      <c r="AV70" s="310" t="str">
        <f t="shared" si="2"/>
        <v/>
      </c>
      <c r="AW70" s="318" t="str">
        <f t="shared" si="2"/>
        <v/>
      </c>
      <c r="AX70" s="293" t="str">
        <f t="shared" si="2"/>
        <v/>
      </c>
      <c r="AY70" s="337" t="str">
        <f t="shared" si="2"/>
        <v/>
      </c>
      <c r="AZ70" s="351" t="str">
        <f>IF($BC$3="４週",SUM(U70:AV70),IF($BC$3="暦月",SUM(U70:AY70),""))</f>
        <v/>
      </c>
      <c r="BA70" s="364"/>
      <c r="BB70" s="377"/>
      <c r="BC70" s="383"/>
      <c r="BD70" s="383"/>
      <c r="BE70" s="383"/>
      <c r="BF70" s="383"/>
      <c r="BG70" s="383"/>
      <c r="BH70" s="409"/>
    </row>
    <row r="71" spans="2:60" s="113" customFormat="1" ht="20.25" customHeight="1">
      <c r="C71" s="146"/>
      <c r="D71" s="146"/>
      <c r="E71" s="146"/>
      <c r="F71" s="146"/>
      <c r="G71" s="146"/>
      <c r="BH71" s="410"/>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125" spans="3:57">
      <c r="C125" s="134"/>
      <c r="D125" s="134"/>
      <c r="E125" s="134"/>
      <c r="F125" s="134"/>
      <c r="G125" s="134"/>
      <c r="H125" s="134"/>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c r="AY125" s="193"/>
      <c r="AZ125" s="193"/>
      <c r="BA125" s="193"/>
      <c r="BB125" s="193"/>
      <c r="BC125" s="193"/>
      <c r="BD125" s="193"/>
      <c r="BE125" s="193"/>
    </row>
    <row r="126" spans="3:57">
      <c r="C126" s="134"/>
      <c r="D126" s="134"/>
      <c r="E126" s="134"/>
      <c r="F126" s="134"/>
      <c r="G126" s="134"/>
      <c r="H126" s="134"/>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3"/>
      <c r="AZ126" s="193"/>
      <c r="BA126" s="193"/>
      <c r="BB126" s="193"/>
      <c r="BC126" s="193"/>
      <c r="BD126" s="193"/>
      <c r="BE126" s="193"/>
    </row>
    <row r="127" spans="3:57">
      <c r="C127" s="147"/>
      <c r="D127" s="147"/>
      <c r="E127" s="147"/>
      <c r="F127" s="147"/>
      <c r="G127" s="147"/>
      <c r="H127" s="147"/>
      <c r="I127" s="134"/>
      <c r="J127" s="134"/>
    </row>
    <row r="128" spans="3:57">
      <c r="C128" s="147"/>
      <c r="D128" s="147"/>
      <c r="E128" s="147"/>
      <c r="F128" s="147"/>
      <c r="G128" s="147"/>
      <c r="H128" s="147"/>
      <c r="I128" s="134"/>
      <c r="J128" s="134"/>
    </row>
    <row r="129" spans="3:8">
      <c r="C129" s="134"/>
      <c r="D129" s="134"/>
      <c r="E129" s="134"/>
      <c r="F129" s="134"/>
      <c r="G129" s="134"/>
      <c r="H129" s="134"/>
    </row>
    <row r="130" spans="3:8">
      <c r="C130" s="134"/>
      <c r="D130" s="134"/>
      <c r="E130" s="134"/>
      <c r="F130" s="134"/>
      <c r="G130" s="134"/>
      <c r="H130" s="134"/>
    </row>
    <row r="131" spans="3:8">
      <c r="C131" s="134"/>
      <c r="D131" s="134"/>
      <c r="E131" s="134"/>
      <c r="F131" s="134"/>
      <c r="G131" s="134"/>
      <c r="H131" s="134"/>
    </row>
    <row r="132" spans="3:8">
      <c r="C132" s="134"/>
      <c r="D132" s="134"/>
      <c r="E132" s="134"/>
      <c r="F132" s="134"/>
      <c r="G132" s="134"/>
      <c r="H132" s="134"/>
    </row>
  </sheetData>
  <mergeCells count="206">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B66:T66"/>
    <mergeCell ref="B67:T67"/>
    <mergeCell ref="B68:T68"/>
    <mergeCell ref="B69:T69"/>
    <mergeCell ref="AZ69:BA69"/>
    <mergeCell ref="B70:T70"/>
    <mergeCell ref="AZ70:BA70"/>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AZ66:BA68"/>
    <mergeCell ref="BB66:BH70"/>
  </mergeCells>
  <phoneticPr fontId="1"/>
  <conditionalFormatting sqref="U22:AA23 U66:BA70">
    <cfRule type="expression" dxfId="94" priority="255">
      <formula>INDIRECT(ADDRESS(ROW(),COLUMN()))=TRUNC(INDIRECT(ADDRESS(ROW(),COLUMN())))</formula>
    </cfRule>
  </conditionalFormatting>
  <conditionalFormatting sqref="AB40:AH41">
    <cfRule type="expression" dxfId="93" priority="97">
      <formula>INDIRECT(ADDRESS(ROW(),COLUMN()))=TRUNC(INDIRECT(ADDRESS(ROW(),COLUMN())))</formula>
    </cfRule>
  </conditionalFormatting>
  <conditionalFormatting sqref="U40:AA41">
    <cfRule type="expression" dxfId="92" priority="99">
      <formula>INDIRECT(ADDRESS(ROW(),COLUMN()))=TRUNC(INDIRECT(ADDRESS(ROW(),COLUMN())))</formula>
    </cfRule>
  </conditionalFormatting>
  <conditionalFormatting sqref="AZ22:BC23">
    <cfRule type="expression" dxfId="91" priority="250">
      <formula>INDIRECT(ADDRESS(ROW(),COLUMN()))=TRUNC(INDIRECT(ADDRESS(ROW(),COLUMN())))</formula>
    </cfRule>
  </conditionalFormatting>
  <conditionalFormatting sqref="AI40:AO41">
    <cfRule type="expression" dxfId="90" priority="95">
      <formula>INDIRECT(ADDRESS(ROW(),COLUMN()))=TRUNC(INDIRECT(ADDRESS(ROW(),COLUMN())))</formula>
    </cfRule>
  </conditionalFormatting>
  <conditionalFormatting sqref="AZ25:BC26">
    <cfRule type="expression" dxfId="89" priority="244">
      <formula>INDIRECT(ADDRESS(ROW(),COLUMN()))=TRUNC(INDIRECT(ADDRESS(ROW(),COLUMN())))</formula>
    </cfRule>
  </conditionalFormatting>
  <conditionalFormatting sqref="AP37:AV38">
    <cfRule type="expression" dxfId="88" priority="103">
      <formula>INDIRECT(ADDRESS(ROW(),COLUMN()))=TRUNC(INDIRECT(ADDRESS(ROW(),COLUMN())))</formula>
    </cfRule>
  </conditionalFormatting>
  <conditionalFormatting sqref="AW37:AY38">
    <cfRule type="expression" dxfId="87" priority="101">
      <formula>INDIRECT(ADDRESS(ROW(),COLUMN()))=TRUNC(INDIRECT(ADDRESS(ROW(),COLUMN())))</formula>
    </cfRule>
  </conditionalFormatting>
  <conditionalFormatting sqref="AZ28:BC29">
    <cfRule type="expression" dxfId="86" priority="238">
      <formula>INDIRECT(ADDRESS(ROW(),COLUMN()))=TRUNC(INDIRECT(ADDRESS(ROW(),COLUMN())))</formula>
    </cfRule>
  </conditionalFormatting>
  <conditionalFormatting sqref="AB37:AH38">
    <cfRule type="expression" dxfId="85" priority="107">
      <formula>INDIRECT(ADDRESS(ROW(),COLUMN()))=TRUNC(INDIRECT(ADDRESS(ROW(),COLUMN())))</formula>
    </cfRule>
  </conditionalFormatting>
  <conditionalFormatting sqref="AI37:AO38">
    <cfRule type="expression" dxfId="84" priority="105">
      <formula>INDIRECT(ADDRESS(ROW(),COLUMN()))=TRUNC(INDIRECT(ADDRESS(ROW(),COLUMN())))</formula>
    </cfRule>
  </conditionalFormatting>
  <conditionalFormatting sqref="AZ31:BC32">
    <cfRule type="expression" dxfId="83" priority="232">
      <formula>INDIRECT(ADDRESS(ROW(),COLUMN()))=TRUNC(INDIRECT(ADDRESS(ROW(),COLUMN())))</formula>
    </cfRule>
  </conditionalFormatting>
  <conditionalFormatting sqref="AW34:AY35">
    <cfRule type="expression" dxfId="82" priority="111">
      <formula>INDIRECT(ADDRESS(ROW(),COLUMN()))=TRUNC(INDIRECT(ADDRESS(ROW(),COLUMN())))</formula>
    </cfRule>
  </conditionalFormatting>
  <conditionalFormatting sqref="U37:AA38">
    <cfRule type="expression" dxfId="81" priority="109">
      <formula>INDIRECT(ADDRESS(ROW(),COLUMN()))=TRUNC(INDIRECT(ADDRESS(ROW(),COLUMN())))</formula>
    </cfRule>
  </conditionalFormatting>
  <conditionalFormatting sqref="AZ34:BC35">
    <cfRule type="expression" dxfId="80" priority="226">
      <formula>INDIRECT(ADDRESS(ROW(),COLUMN()))=TRUNC(INDIRECT(ADDRESS(ROW(),COLUMN())))</formula>
    </cfRule>
  </conditionalFormatting>
  <conditionalFormatting sqref="AI34:AO35">
    <cfRule type="expression" dxfId="79" priority="115">
      <formula>INDIRECT(ADDRESS(ROW(),COLUMN()))=TRUNC(INDIRECT(ADDRESS(ROW(),COLUMN())))</formula>
    </cfRule>
  </conditionalFormatting>
  <conditionalFormatting sqref="AP34:AV35">
    <cfRule type="expression" dxfId="78" priority="113">
      <formula>INDIRECT(ADDRESS(ROW(),COLUMN()))=TRUNC(INDIRECT(ADDRESS(ROW(),COLUMN())))</formula>
    </cfRule>
  </conditionalFormatting>
  <conditionalFormatting sqref="AZ37:BC38">
    <cfRule type="expression" dxfId="77" priority="220">
      <formula>INDIRECT(ADDRESS(ROW(),COLUMN()))=TRUNC(INDIRECT(ADDRESS(ROW(),COLUMN())))</formula>
    </cfRule>
  </conditionalFormatting>
  <conditionalFormatting sqref="U34:AA35">
    <cfRule type="expression" dxfId="76" priority="119">
      <formula>INDIRECT(ADDRESS(ROW(),COLUMN()))=TRUNC(INDIRECT(ADDRESS(ROW(),COLUMN())))</formula>
    </cfRule>
  </conditionalFormatting>
  <conditionalFormatting sqref="AB34:AH35">
    <cfRule type="expression" dxfId="75" priority="117">
      <formula>INDIRECT(ADDRESS(ROW(),COLUMN()))=TRUNC(INDIRECT(ADDRESS(ROW(),COLUMN())))</formula>
    </cfRule>
  </conditionalFormatting>
  <conditionalFormatting sqref="AZ40:BC41">
    <cfRule type="expression" dxfId="74" priority="214">
      <formula>INDIRECT(ADDRESS(ROW(),COLUMN()))=TRUNC(INDIRECT(ADDRESS(ROW(),COLUMN())))</formula>
    </cfRule>
  </conditionalFormatting>
  <conditionalFormatting sqref="AP31:AV32">
    <cfRule type="expression" dxfId="73" priority="123">
      <formula>INDIRECT(ADDRESS(ROW(),COLUMN()))=TRUNC(INDIRECT(ADDRESS(ROW(),COLUMN())))</formula>
    </cfRule>
  </conditionalFormatting>
  <conditionalFormatting sqref="AW31:AY32">
    <cfRule type="expression" dxfId="72" priority="121">
      <formula>INDIRECT(ADDRESS(ROW(),COLUMN()))=TRUNC(INDIRECT(ADDRESS(ROW(),COLUMN())))</formula>
    </cfRule>
  </conditionalFormatting>
  <conditionalFormatting sqref="AZ43:BC44">
    <cfRule type="expression" dxfId="71" priority="208">
      <formula>INDIRECT(ADDRESS(ROW(),COLUMN()))=TRUNC(INDIRECT(ADDRESS(ROW(),COLUMN())))</formula>
    </cfRule>
  </conditionalFormatting>
  <conditionalFormatting sqref="AB31:AH32">
    <cfRule type="expression" dxfId="70" priority="127">
      <formula>INDIRECT(ADDRESS(ROW(),COLUMN()))=TRUNC(INDIRECT(ADDRESS(ROW(),COLUMN())))</formula>
    </cfRule>
  </conditionalFormatting>
  <conditionalFormatting sqref="AI31:AO32">
    <cfRule type="expression" dxfId="69" priority="125">
      <formula>INDIRECT(ADDRESS(ROW(),COLUMN()))=TRUNC(INDIRECT(ADDRESS(ROW(),COLUMN())))</formula>
    </cfRule>
  </conditionalFormatting>
  <conditionalFormatting sqref="AZ46:BC47">
    <cfRule type="expression" dxfId="68" priority="202">
      <formula>INDIRECT(ADDRESS(ROW(),COLUMN()))=TRUNC(INDIRECT(ADDRESS(ROW(),COLUMN())))</formula>
    </cfRule>
  </conditionalFormatting>
  <conditionalFormatting sqref="AW28:AY29">
    <cfRule type="expression" dxfId="67" priority="131">
      <formula>INDIRECT(ADDRESS(ROW(),COLUMN()))=TRUNC(INDIRECT(ADDRESS(ROW(),COLUMN())))</formula>
    </cfRule>
  </conditionalFormatting>
  <conditionalFormatting sqref="U31:AA32">
    <cfRule type="expression" dxfId="66" priority="129">
      <formula>INDIRECT(ADDRESS(ROW(),COLUMN()))=TRUNC(INDIRECT(ADDRESS(ROW(),COLUMN())))</formula>
    </cfRule>
  </conditionalFormatting>
  <conditionalFormatting sqref="AZ49:BC50">
    <cfRule type="expression" dxfId="65" priority="196">
      <formula>INDIRECT(ADDRESS(ROW(),COLUMN()))=TRUNC(INDIRECT(ADDRESS(ROW(),COLUMN())))</formula>
    </cfRule>
  </conditionalFormatting>
  <conditionalFormatting sqref="AI28:AO29">
    <cfRule type="expression" dxfId="64" priority="135">
      <formula>INDIRECT(ADDRESS(ROW(),COLUMN()))=TRUNC(INDIRECT(ADDRESS(ROW(),COLUMN())))</formula>
    </cfRule>
  </conditionalFormatting>
  <conditionalFormatting sqref="AP28:AV29">
    <cfRule type="expression" dxfId="63" priority="133">
      <formula>INDIRECT(ADDRESS(ROW(),COLUMN()))=TRUNC(INDIRECT(ADDRESS(ROW(),COLUMN())))</formula>
    </cfRule>
  </conditionalFormatting>
  <conditionalFormatting sqref="AZ52:BC53">
    <cfRule type="expression" dxfId="62" priority="190">
      <formula>INDIRECT(ADDRESS(ROW(),COLUMN()))=TRUNC(INDIRECT(ADDRESS(ROW(),COLUMN())))</formula>
    </cfRule>
  </conditionalFormatting>
  <conditionalFormatting sqref="U28:AA29">
    <cfRule type="expression" dxfId="61" priority="139">
      <formula>INDIRECT(ADDRESS(ROW(),COLUMN()))=TRUNC(INDIRECT(ADDRESS(ROW(),COLUMN())))</formula>
    </cfRule>
  </conditionalFormatting>
  <conditionalFormatting sqref="AB28:AH29">
    <cfRule type="expression" dxfId="60" priority="137">
      <formula>INDIRECT(ADDRESS(ROW(),COLUMN()))=TRUNC(INDIRECT(ADDRESS(ROW(),COLUMN())))</formula>
    </cfRule>
  </conditionalFormatting>
  <conditionalFormatting sqref="AZ55:BC56">
    <cfRule type="expression" dxfId="59" priority="184">
      <formula>INDIRECT(ADDRESS(ROW(),COLUMN()))=TRUNC(INDIRECT(ADDRESS(ROW(),COLUMN())))</formula>
    </cfRule>
  </conditionalFormatting>
  <conditionalFormatting sqref="AP25:AV26">
    <cfRule type="expression" dxfId="58" priority="143">
      <formula>INDIRECT(ADDRESS(ROW(),COLUMN()))=TRUNC(INDIRECT(ADDRESS(ROW(),COLUMN())))</formula>
    </cfRule>
  </conditionalFormatting>
  <conditionalFormatting sqref="AW25:AY26">
    <cfRule type="expression" dxfId="57" priority="141">
      <formula>INDIRECT(ADDRESS(ROW(),COLUMN()))=TRUNC(INDIRECT(ADDRESS(ROW(),COLUMN())))</formula>
    </cfRule>
  </conditionalFormatting>
  <conditionalFormatting sqref="AZ58:BC59">
    <cfRule type="expression" dxfId="56" priority="178">
      <formula>INDIRECT(ADDRESS(ROW(),COLUMN()))=TRUNC(INDIRECT(ADDRESS(ROW(),COLUMN())))</formula>
    </cfRule>
  </conditionalFormatting>
  <conditionalFormatting sqref="AB25:AH26">
    <cfRule type="expression" dxfId="55" priority="147">
      <formula>INDIRECT(ADDRESS(ROW(),COLUMN()))=TRUNC(INDIRECT(ADDRESS(ROW(),COLUMN())))</formula>
    </cfRule>
  </conditionalFormatting>
  <conditionalFormatting sqref="AI25:AO26">
    <cfRule type="expression" dxfId="54" priority="145">
      <formula>INDIRECT(ADDRESS(ROW(),COLUMN()))=TRUNC(INDIRECT(ADDRESS(ROW(),COLUMN())))</formula>
    </cfRule>
  </conditionalFormatting>
  <conditionalFormatting sqref="AZ61:BC62">
    <cfRule type="expression" dxfId="53" priority="172">
      <formula>INDIRECT(ADDRESS(ROW(),COLUMN()))=TRUNC(INDIRECT(ADDRESS(ROW(),COLUMN())))</formula>
    </cfRule>
  </conditionalFormatting>
  <conditionalFormatting sqref="AW22:AY23">
    <cfRule type="expression" dxfId="52" priority="151">
      <formula>INDIRECT(ADDRESS(ROW(),COLUMN()))=TRUNC(INDIRECT(ADDRESS(ROW(),COLUMN())))</formula>
    </cfRule>
  </conditionalFormatting>
  <conditionalFormatting sqref="U25:AA26">
    <cfRule type="expression" dxfId="51" priority="149">
      <formula>INDIRECT(ADDRESS(ROW(),COLUMN()))=TRUNC(INDIRECT(ADDRESS(ROW(),COLUMN())))</formula>
    </cfRule>
  </conditionalFormatting>
  <conditionalFormatting sqref="AI22:AO23">
    <cfRule type="expression" dxfId="50" priority="155">
      <formula>INDIRECT(ADDRESS(ROW(),COLUMN()))=TRUNC(INDIRECT(ADDRESS(ROW(),COLUMN())))</formula>
    </cfRule>
  </conditionalFormatting>
  <conditionalFormatting sqref="AP22:AV23">
    <cfRule type="expression" dxfId="49" priority="153">
      <formula>INDIRECT(ADDRESS(ROW(),COLUMN()))=TRUNC(INDIRECT(ADDRESS(ROW(),COLUMN())))</formula>
    </cfRule>
  </conditionalFormatting>
  <conditionalFormatting sqref="AZ64:BC65">
    <cfRule type="expression" dxfId="48" priority="160">
      <formula>INDIRECT(ADDRESS(ROW(),COLUMN()))=TRUNC(INDIRECT(ADDRESS(ROW(),COLUMN())))</formula>
    </cfRule>
  </conditionalFormatting>
  <conditionalFormatting sqref="AB22:AH23">
    <cfRule type="expression" dxfId="47" priority="157">
      <formula>INDIRECT(ADDRESS(ROW(),COLUMN()))=TRUNC(INDIRECT(ADDRESS(ROW(),COLUMN())))</formula>
    </cfRule>
  </conditionalFormatting>
  <conditionalFormatting sqref="AP40:AV41">
    <cfRule type="expression" dxfId="46" priority="93">
      <formula>INDIRECT(ADDRESS(ROW(),COLUMN()))=TRUNC(INDIRECT(ADDRESS(ROW(),COLUMN())))</formula>
    </cfRule>
  </conditionalFormatting>
  <conditionalFormatting sqref="AW40:AY41">
    <cfRule type="expression" dxfId="45" priority="91">
      <formula>INDIRECT(ADDRESS(ROW(),COLUMN()))=TRUNC(INDIRECT(ADDRESS(ROW(),COLUMN())))</formula>
    </cfRule>
  </conditionalFormatting>
  <conditionalFormatting sqref="U43:AA44">
    <cfRule type="expression" dxfId="44" priority="89">
      <formula>INDIRECT(ADDRESS(ROW(),COLUMN()))=TRUNC(INDIRECT(ADDRESS(ROW(),COLUMN())))</formula>
    </cfRule>
  </conditionalFormatting>
  <conditionalFormatting sqref="AB43:AH44">
    <cfRule type="expression" dxfId="43" priority="87">
      <formula>INDIRECT(ADDRESS(ROW(),COLUMN()))=TRUNC(INDIRECT(ADDRESS(ROW(),COLUMN())))</formula>
    </cfRule>
  </conditionalFormatting>
  <conditionalFormatting sqref="AI43:AO44">
    <cfRule type="expression" dxfId="42" priority="85">
      <formula>INDIRECT(ADDRESS(ROW(),COLUMN()))=TRUNC(INDIRECT(ADDRESS(ROW(),COLUMN())))</formula>
    </cfRule>
  </conditionalFormatting>
  <conditionalFormatting sqref="AP43:AV44">
    <cfRule type="expression" dxfId="41" priority="83">
      <formula>INDIRECT(ADDRESS(ROW(),COLUMN()))=TRUNC(INDIRECT(ADDRESS(ROW(),COLUMN())))</formula>
    </cfRule>
  </conditionalFormatting>
  <conditionalFormatting sqref="AW43:AY44">
    <cfRule type="expression" dxfId="40" priority="81">
      <formula>INDIRECT(ADDRESS(ROW(),COLUMN()))=TRUNC(INDIRECT(ADDRESS(ROW(),COLUMN())))</formula>
    </cfRule>
  </conditionalFormatting>
  <conditionalFormatting sqref="U46:AA47">
    <cfRule type="expression" dxfId="39" priority="79">
      <formula>INDIRECT(ADDRESS(ROW(),COLUMN()))=TRUNC(INDIRECT(ADDRESS(ROW(),COLUMN())))</formula>
    </cfRule>
  </conditionalFormatting>
  <conditionalFormatting sqref="AB46:AH47">
    <cfRule type="expression" dxfId="38" priority="77">
      <formula>INDIRECT(ADDRESS(ROW(),COLUMN()))=TRUNC(INDIRECT(ADDRESS(ROW(),COLUMN())))</formula>
    </cfRule>
  </conditionalFormatting>
  <conditionalFormatting sqref="AI46:AO47">
    <cfRule type="expression" dxfId="37" priority="75">
      <formula>INDIRECT(ADDRESS(ROW(),COLUMN()))=TRUNC(INDIRECT(ADDRESS(ROW(),COLUMN())))</formula>
    </cfRule>
  </conditionalFormatting>
  <conditionalFormatting sqref="AP46:AV47">
    <cfRule type="expression" dxfId="36" priority="73">
      <formula>INDIRECT(ADDRESS(ROW(),COLUMN()))=TRUNC(INDIRECT(ADDRESS(ROW(),COLUMN())))</formula>
    </cfRule>
  </conditionalFormatting>
  <conditionalFormatting sqref="AW46:AY47">
    <cfRule type="expression" dxfId="35" priority="71">
      <formula>INDIRECT(ADDRESS(ROW(),COLUMN()))=TRUNC(INDIRECT(ADDRESS(ROW(),COLUMN())))</formula>
    </cfRule>
  </conditionalFormatting>
  <conditionalFormatting sqref="U49:AA50">
    <cfRule type="expression" dxfId="34" priority="69">
      <formula>INDIRECT(ADDRESS(ROW(),COLUMN()))=TRUNC(INDIRECT(ADDRESS(ROW(),COLUMN())))</formula>
    </cfRule>
  </conditionalFormatting>
  <conditionalFormatting sqref="AB49:AH50">
    <cfRule type="expression" dxfId="33" priority="67">
      <formula>INDIRECT(ADDRESS(ROW(),COLUMN()))=TRUNC(INDIRECT(ADDRESS(ROW(),COLUMN())))</formula>
    </cfRule>
  </conditionalFormatting>
  <conditionalFormatting sqref="AI49:AO50">
    <cfRule type="expression" dxfId="32" priority="65">
      <formula>INDIRECT(ADDRESS(ROW(),COLUMN()))=TRUNC(INDIRECT(ADDRESS(ROW(),COLUMN())))</formula>
    </cfRule>
  </conditionalFormatting>
  <conditionalFormatting sqref="AP49:AV50">
    <cfRule type="expression" dxfId="31" priority="63">
      <formula>INDIRECT(ADDRESS(ROW(),COLUMN()))=TRUNC(INDIRECT(ADDRESS(ROW(),COLUMN())))</formula>
    </cfRule>
  </conditionalFormatting>
  <conditionalFormatting sqref="AW49:AY50">
    <cfRule type="expression" dxfId="30" priority="61">
      <formula>INDIRECT(ADDRESS(ROW(),COLUMN()))=TRUNC(INDIRECT(ADDRESS(ROW(),COLUMN())))</formula>
    </cfRule>
  </conditionalFormatting>
  <conditionalFormatting sqref="U52:AA53">
    <cfRule type="expression" dxfId="29" priority="59">
      <formula>INDIRECT(ADDRESS(ROW(),COLUMN()))=TRUNC(INDIRECT(ADDRESS(ROW(),COLUMN())))</formula>
    </cfRule>
  </conditionalFormatting>
  <conditionalFormatting sqref="AB52:AH53">
    <cfRule type="expression" dxfId="28" priority="57">
      <formula>INDIRECT(ADDRESS(ROW(),COLUMN()))=TRUNC(INDIRECT(ADDRESS(ROW(),COLUMN())))</formula>
    </cfRule>
  </conditionalFormatting>
  <conditionalFormatting sqref="AI52:AO53">
    <cfRule type="expression" dxfId="27" priority="55">
      <formula>INDIRECT(ADDRESS(ROW(),COLUMN()))=TRUNC(INDIRECT(ADDRESS(ROW(),COLUMN())))</formula>
    </cfRule>
  </conditionalFormatting>
  <conditionalFormatting sqref="AP52:AV53">
    <cfRule type="expression" dxfId="26" priority="53">
      <formula>INDIRECT(ADDRESS(ROW(),COLUMN()))=TRUNC(INDIRECT(ADDRESS(ROW(),COLUMN())))</formula>
    </cfRule>
  </conditionalFormatting>
  <conditionalFormatting sqref="AW52:AY53">
    <cfRule type="expression" dxfId="25" priority="51">
      <formula>INDIRECT(ADDRESS(ROW(),COLUMN()))=TRUNC(INDIRECT(ADDRESS(ROW(),COLUMN())))</formula>
    </cfRule>
  </conditionalFormatting>
  <conditionalFormatting sqref="U55:AA56">
    <cfRule type="expression" dxfId="24" priority="49">
      <formula>INDIRECT(ADDRESS(ROW(),COLUMN()))=TRUNC(INDIRECT(ADDRESS(ROW(),COLUMN())))</formula>
    </cfRule>
  </conditionalFormatting>
  <conditionalFormatting sqref="AB55:AH56">
    <cfRule type="expression" dxfId="23" priority="47">
      <formula>INDIRECT(ADDRESS(ROW(),COLUMN()))=TRUNC(INDIRECT(ADDRESS(ROW(),COLUMN())))</formula>
    </cfRule>
  </conditionalFormatting>
  <conditionalFormatting sqref="AI55:AO56">
    <cfRule type="expression" dxfId="22" priority="45">
      <formula>INDIRECT(ADDRESS(ROW(),COLUMN()))=TRUNC(INDIRECT(ADDRESS(ROW(),COLUMN())))</formula>
    </cfRule>
  </conditionalFormatting>
  <conditionalFormatting sqref="AP55:AV56">
    <cfRule type="expression" dxfId="21" priority="43">
      <formula>INDIRECT(ADDRESS(ROW(),COLUMN()))=TRUNC(INDIRECT(ADDRESS(ROW(),COLUMN())))</formula>
    </cfRule>
  </conditionalFormatting>
  <conditionalFormatting sqref="AW55:AY56">
    <cfRule type="expression" dxfId="20" priority="41">
      <formula>INDIRECT(ADDRESS(ROW(),COLUMN()))=TRUNC(INDIRECT(ADDRESS(ROW(),COLUMN())))</formula>
    </cfRule>
  </conditionalFormatting>
  <conditionalFormatting sqref="U58:AA59">
    <cfRule type="expression" dxfId="19" priority="39">
      <formula>INDIRECT(ADDRESS(ROW(),COLUMN()))=TRUNC(INDIRECT(ADDRESS(ROW(),COLUMN())))</formula>
    </cfRule>
  </conditionalFormatting>
  <conditionalFormatting sqref="AB58:AH59">
    <cfRule type="expression" dxfId="18" priority="37">
      <formula>INDIRECT(ADDRESS(ROW(),COLUMN()))=TRUNC(INDIRECT(ADDRESS(ROW(),COLUMN())))</formula>
    </cfRule>
  </conditionalFormatting>
  <conditionalFormatting sqref="AI58:AO59">
    <cfRule type="expression" dxfId="17" priority="35">
      <formula>INDIRECT(ADDRESS(ROW(),COLUMN()))=TRUNC(INDIRECT(ADDRESS(ROW(),COLUMN())))</formula>
    </cfRule>
  </conditionalFormatting>
  <conditionalFormatting sqref="AP58:AV59">
    <cfRule type="expression" dxfId="16" priority="33">
      <formula>INDIRECT(ADDRESS(ROW(),COLUMN()))=TRUNC(INDIRECT(ADDRESS(ROW(),COLUMN())))</formula>
    </cfRule>
  </conditionalFormatting>
  <conditionalFormatting sqref="AW58:AY59">
    <cfRule type="expression" dxfId="15" priority="31">
      <formula>INDIRECT(ADDRESS(ROW(),COLUMN()))=TRUNC(INDIRECT(ADDRESS(ROW(),COLUMN())))</formula>
    </cfRule>
  </conditionalFormatting>
  <conditionalFormatting sqref="U61:AA62">
    <cfRule type="expression" dxfId="14" priority="29">
      <formula>INDIRECT(ADDRESS(ROW(),COLUMN()))=TRUNC(INDIRECT(ADDRESS(ROW(),COLUMN())))</formula>
    </cfRule>
  </conditionalFormatting>
  <conditionalFormatting sqref="AB61:AH62">
    <cfRule type="expression" dxfId="13" priority="27">
      <formula>INDIRECT(ADDRESS(ROW(),COLUMN()))=TRUNC(INDIRECT(ADDRESS(ROW(),COLUMN())))</formula>
    </cfRule>
  </conditionalFormatting>
  <conditionalFormatting sqref="AI61:AO62">
    <cfRule type="expression" dxfId="12" priority="25">
      <formula>INDIRECT(ADDRESS(ROW(),COLUMN()))=TRUNC(INDIRECT(ADDRESS(ROW(),COLUMN())))</formula>
    </cfRule>
  </conditionalFormatting>
  <conditionalFormatting sqref="AP61:AV62">
    <cfRule type="expression" dxfId="11" priority="23">
      <formula>INDIRECT(ADDRESS(ROW(),COLUMN()))=TRUNC(INDIRECT(ADDRESS(ROW(),COLUMN())))</formula>
    </cfRule>
  </conditionalFormatting>
  <conditionalFormatting sqref="AW61:AY62">
    <cfRule type="expression" dxfId="10" priority="21">
      <formula>INDIRECT(ADDRESS(ROW(),COLUMN()))=TRUNC(INDIRECT(ADDRESS(ROW(),COLUMN())))</formula>
    </cfRule>
  </conditionalFormatting>
  <conditionalFormatting sqref="U65:AA65 U23:AY23 U26:AY26 U29:AY29 U32:AY32 U35:AY35 U38:AY38 U41:AY41 U44:AY44 U47:AY47 U50:AY50 U53:AY53 U56:AY56 U59:AY59 U62:AY62">
    <cfRule type="expression" dxfId="9" priority="10">
      <formula>OR(U$66=$B22,U$67=$B22)</formula>
    </cfRule>
  </conditionalFormatting>
  <conditionalFormatting sqref="U64:AA65">
    <cfRule type="expression" dxfId="8" priority="9">
      <formula>INDIRECT(ADDRESS(ROW(),COLUMN()))=TRUNC(INDIRECT(ADDRESS(ROW(),COLUMN())))</formula>
    </cfRule>
  </conditionalFormatting>
  <conditionalFormatting sqref="AB65:AH65">
    <cfRule type="expression" dxfId="7" priority="8">
      <formula>OR(AB$66=$B64,AB$67=$B64)</formula>
    </cfRule>
  </conditionalFormatting>
  <conditionalFormatting sqref="AB64:AH65">
    <cfRule type="expression" dxfId="6" priority="7">
      <formula>INDIRECT(ADDRESS(ROW(),COLUMN()))=TRUNC(INDIRECT(ADDRESS(ROW(),COLUMN())))</formula>
    </cfRule>
  </conditionalFormatting>
  <conditionalFormatting sqref="AI65:AO65">
    <cfRule type="expression" dxfId="5" priority="6">
      <formula>OR(AI$66=$B64,AI$67=$B64)</formula>
    </cfRule>
  </conditionalFormatting>
  <conditionalFormatting sqref="AI64:AO65">
    <cfRule type="expression" dxfId="4" priority="5">
      <formula>INDIRECT(ADDRESS(ROW(),COLUMN()))=TRUNC(INDIRECT(ADDRESS(ROW(),COLUMN())))</formula>
    </cfRule>
  </conditionalFormatting>
  <conditionalFormatting sqref="AP65:AV65">
    <cfRule type="expression" dxfId="3" priority="4">
      <formula>OR(AP$66=$B64,AP$67=$B64)</formula>
    </cfRule>
  </conditionalFormatting>
  <conditionalFormatting sqref="AP64:AV65">
    <cfRule type="expression" dxfId="2" priority="3">
      <formula>INDIRECT(ADDRESS(ROW(),COLUMN()))=TRUNC(INDIRECT(ADDRESS(ROW(),COLUMN())))</formula>
    </cfRule>
  </conditionalFormatting>
  <conditionalFormatting sqref="AW65:AY65">
    <cfRule type="expression" dxfId="1" priority="2">
      <formula>OR(AW$66=$B64,AW$67=$B64)</formula>
    </cfRule>
  </conditionalFormatting>
  <conditionalFormatting sqref="AW64:AY6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U21:AY21 U24:AY24 U27:AY27 U30:AY30 U33:AY33 U36:AY36 U39:AY39 U42:AY42 U45:AY45 U48:AY48 U51:AY51 U54:AY54 U57:AY57 U60:AY60 U63:AY63">
      <formula1>シフト記号表</formula1>
    </dataValidation>
    <dataValidation allowBlank="1" showDropDown="0" showInputMessage="1" showErrorMessage="1" error="入力可能範囲　32～40" sqref="BC10"/>
    <dataValidation type="list" allowBlank="1" showDropDown="0" showInputMessage="1" showErrorMessage="0" sqref="C21:E65">
      <formula1>職種</formula1>
    </dataValidation>
    <dataValidation type="list" allowBlank="1" showDropDown="0" showInputMessage="1" showErrorMessage="0" sqref="H21:H65">
      <formula1>"A, B, C, D"</formula1>
    </dataValidation>
    <dataValidation type="list" errorStyle="warning" allowBlank="1" showDropDown="0" showInputMessage="1" showErrorMessage="0" error="リストにない場合のみ、入力してください。" sqref="I21:L65">
      <formula1>INDIRECT(C21)</formula1>
    </dataValidation>
  </dataValidations>
  <printOptions horizontalCentered="1"/>
  <pageMargins left="0.15748031496062992" right="0.15748031496062992" top="0.78740157480314965" bottom="0.15748031496062992" header="0.15748031496062992" footer="0.15748031496062992"/>
  <pageSetup paperSize="9" scale="40" fitToWidth="1" fitToHeight="0" orientation="landscape" usePrinterDefaults="1" r:id="rId1"/>
  <rowBreaks count="1" manualBreakCount="1">
    <brk id="72"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activeCell="D9" sqref="D9"/>
    </sheetView>
  </sheetViews>
  <sheetFormatPr defaultColWidth="9" defaultRowHeight="25.5"/>
  <cols>
    <col min="1" max="1" width="1.875" style="22" customWidth="1"/>
    <col min="2" max="2" width="11.5" style="22" customWidth="1"/>
    <col min="3" max="12" width="40.625" style="22" customWidth="1"/>
    <col min="13" max="16384" width="9" style="22"/>
  </cols>
  <sheetData>
    <row r="1" spans="2:12">
      <c r="B1" s="133" t="s">
        <v>117</v>
      </c>
      <c r="C1" s="133"/>
      <c r="D1" s="133"/>
    </row>
    <row r="2" spans="2:12">
      <c r="B2" s="133"/>
      <c r="C2" s="133"/>
      <c r="D2" s="133"/>
    </row>
    <row r="3" spans="2:12">
      <c r="B3" s="451" t="s">
        <v>40</v>
      </c>
      <c r="C3" s="451" t="s">
        <v>118</v>
      </c>
      <c r="D3" s="133"/>
    </row>
    <row r="4" spans="2:12">
      <c r="B4" s="452">
        <v>1</v>
      </c>
      <c r="C4" s="457" t="s">
        <v>179</v>
      </c>
      <c r="D4" s="133"/>
    </row>
    <row r="5" spans="2:12">
      <c r="B5" s="452">
        <v>2</v>
      </c>
      <c r="C5" s="457" t="s">
        <v>180</v>
      </c>
    </row>
    <row r="6" spans="2:12">
      <c r="B6" s="452">
        <v>3</v>
      </c>
      <c r="C6" s="457" t="s">
        <v>181</v>
      </c>
      <c r="D6" s="133"/>
    </row>
    <row r="7" spans="2:12">
      <c r="B7" s="452">
        <v>4</v>
      </c>
      <c r="C7" s="457" t="s">
        <v>155</v>
      </c>
      <c r="D7" s="133"/>
    </row>
    <row r="8" spans="2:12">
      <c r="B8" s="452">
        <v>5</v>
      </c>
      <c r="C8" s="457" t="s">
        <v>133</v>
      </c>
      <c r="D8" s="133"/>
    </row>
    <row r="9" spans="2:12">
      <c r="B9" s="452">
        <v>6</v>
      </c>
      <c r="C9" s="457" t="s">
        <v>97</v>
      </c>
      <c r="D9" s="133"/>
    </row>
    <row r="10" spans="2:12">
      <c r="B10" s="452">
        <v>7</v>
      </c>
      <c r="C10" s="457" t="s">
        <v>97</v>
      </c>
      <c r="D10" s="133"/>
    </row>
    <row r="12" spans="2:12">
      <c r="B12" s="133" t="s">
        <v>119</v>
      </c>
    </row>
    <row r="13" spans="2:12" ht="26.25"/>
    <row r="14" spans="2:12" ht="26.25">
      <c r="B14" s="453" t="s">
        <v>17</v>
      </c>
      <c r="C14" s="458" t="s">
        <v>91</v>
      </c>
      <c r="D14" s="462" t="s">
        <v>101</v>
      </c>
      <c r="E14" s="462" t="s">
        <v>98</v>
      </c>
      <c r="F14" s="462" t="s">
        <v>97</v>
      </c>
      <c r="G14" s="462" t="s">
        <v>97</v>
      </c>
      <c r="H14" s="462" t="s">
        <v>97</v>
      </c>
      <c r="I14" s="462" t="s">
        <v>97</v>
      </c>
      <c r="J14" s="462" t="s">
        <v>97</v>
      </c>
      <c r="K14" s="462" t="s">
        <v>97</v>
      </c>
      <c r="L14" s="466" t="s">
        <v>97</v>
      </c>
    </row>
    <row r="15" spans="2:12">
      <c r="B15" s="454" t="s">
        <v>100</v>
      </c>
      <c r="C15" s="459" t="s">
        <v>94</v>
      </c>
      <c r="D15" s="463" t="s">
        <v>95</v>
      </c>
      <c r="E15" s="463" t="s">
        <v>93</v>
      </c>
      <c r="F15" s="464" t="s">
        <v>97</v>
      </c>
      <c r="G15" s="464" t="s">
        <v>97</v>
      </c>
      <c r="H15" s="464" t="s">
        <v>97</v>
      </c>
      <c r="I15" s="464" t="s">
        <v>97</v>
      </c>
      <c r="J15" s="464" t="s">
        <v>97</v>
      </c>
      <c r="K15" s="464" t="s">
        <v>97</v>
      </c>
      <c r="L15" s="467" t="s">
        <v>97</v>
      </c>
    </row>
    <row r="16" spans="2:12">
      <c r="B16" s="455"/>
      <c r="C16" s="460" t="s">
        <v>97</v>
      </c>
      <c r="D16" s="464" t="s">
        <v>96</v>
      </c>
      <c r="E16" s="464" t="s">
        <v>182</v>
      </c>
      <c r="F16" s="464" t="s">
        <v>97</v>
      </c>
      <c r="G16" s="464" t="s">
        <v>97</v>
      </c>
      <c r="H16" s="464" t="s">
        <v>97</v>
      </c>
      <c r="I16" s="464" t="s">
        <v>97</v>
      </c>
      <c r="J16" s="464" t="s">
        <v>97</v>
      </c>
      <c r="K16" s="464" t="s">
        <v>97</v>
      </c>
      <c r="L16" s="467" t="s">
        <v>97</v>
      </c>
    </row>
    <row r="17" spans="2:12">
      <c r="B17" s="455"/>
      <c r="C17" s="460" t="s">
        <v>97</v>
      </c>
      <c r="D17" s="464" t="s">
        <v>39</v>
      </c>
      <c r="E17" s="464" t="s">
        <v>183</v>
      </c>
      <c r="F17" s="464" t="s">
        <v>97</v>
      </c>
      <c r="G17" s="464" t="s">
        <v>97</v>
      </c>
      <c r="H17" s="464" t="s">
        <v>97</v>
      </c>
      <c r="I17" s="464" t="s">
        <v>97</v>
      </c>
      <c r="J17" s="464" t="s">
        <v>97</v>
      </c>
      <c r="K17" s="464" t="s">
        <v>97</v>
      </c>
      <c r="L17" s="467" t="s">
        <v>97</v>
      </c>
    </row>
    <row r="18" spans="2:12">
      <c r="B18" s="455"/>
      <c r="C18" s="460" t="s">
        <v>97</v>
      </c>
      <c r="D18" s="464" t="s">
        <v>97</v>
      </c>
      <c r="E18" s="464" t="s">
        <v>97</v>
      </c>
      <c r="F18" s="464" t="s">
        <v>97</v>
      </c>
      <c r="G18" s="464" t="s">
        <v>97</v>
      </c>
      <c r="H18" s="464" t="s">
        <v>97</v>
      </c>
      <c r="I18" s="464" t="s">
        <v>97</v>
      </c>
      <c r="J18" s="464" t="s">
        <v>97</v>
      </c>
      <c r="K18" s="464" t="s">
        <v>97</v>
      </c>
      <c r="L18" s="467" t="s">
        <v>97</v>
      </c>
    </row>
    <row r="19" spans="2:12">
      <c r="B19" s="455"/>
      <c r="C19" s="460" t="s">
        <v>97</v>
      </c>
      <c r="D19" s="464" t="s">
        <v>97</v>
      </c>
      <c r="E19" s="464" t="s">
        <v>97</v>
      </c>
      <c r="F19" s="464" t="s">
        <v>97</v>
      </c>
      <c r="G19" s="464" t="s">
        <v>97</v>
      </c>
      <c r="H19" s="464" t="s">
        <v>97</v>
      </c>
      <c r="I19" s="464" t="s">
        <v>97</v>
      </c>
      <c r="J19" s="464" t="s">
        <v>97</v>
      </c>
      <c r="K19" s="464" t="s">
        <v>97</v>
      </c>
      <c r="L19" s="467" t="s">
        <v>97</v>
      </c>
    </row>
    <row r="20" spans="2:12">
      <c r="B20" s="455"/>
      <c r="C20" s="460" t="s">
        <v>97</v>
      </c>
      <c r="D20" s="464" t="s">
        <v>97</v>
      </c>
      <c r="E20" s="464" t="s">
        <v>97</v>
      </c>
      <c r="F20" s="464" t="s">
        <v>97</v>
      </c>
      <c r="G20" s="464" t="s">
        <v>97</v>
      </c>
      <c r="H20" s="464" t="s">
        <v>97</v>
      </c>
      <c r="I20" s="464" t="s">
        <v>97</v>
      </c>
      <c r="J20" s="464" t="s">
        <v>97</v>
      </c>
      <c r="K20" s="464" t="s">
        <v>97</v>
      </c>
      <c r="L20" s="467" t="s">
        <v>97</v>
      </c>
    </row>
    <row r="21" spans="2:12">
      <c r="B21" s="455"/>
      <c r="C21" s="460" t="s">
        <v>97</v>
      </c>
      <c r="D21" s="464" t="s">
        <v>97</v>
      </c>
      <c r="E21" s="464" t="s">
        <v>97</v>
      </c>
      <c r="F21" s="464" t="s">
        <v>97</v>
      </c>
      <c r="G21" s="464" t="s">
        <v>97</v>
      </c>
      <c r="H21" s="464" t="s">
        <v>97</v>
      </c>
      <c r="I21" s="464" t="s">
        <v>97</v>
      </c>
      <c r="J21" s="464" t="s">
        <v>97</v>
      </c>
      <c r="K21" s="464" t="s">
        <v>97</v>
      </c>
      <c r="L21" s="467" t="s">
        <v>97</v>
      </c>
    </row>
    <row r="22" spans="2:12">
      <c r="B22" s="455"/>
      <c r="C22" s="460" t="s">
        <v>97</v>
      </c>
      <c r="D22" s="464" t="s">
        <v>97</v>
      </c>
      <c r="E22" s="464" t="s">
        <v>97</v>
      </c>
      <c r="F22" s="464" t="s">
        <v>97</v>
      </c>
      <c r="G22" s="464" t="s">
        <v>97</v>
      </c>
      <c r="H22" s="464" t="s">
        <v>97</v>
      </c>
      <c r="I22" s="464" t="s">
        <v>97</v>
      </c>
      <c r="J22" s="464" t="s">
        <v>97</v>
      </c>
      <c r="K22" s="464" t="s">
        <v>97</v>
      </c>
      <c r="L22" s="467" t="s">
        <v>97</v>
      </c>
    </row>
    <row r="23" spans="2:12" ht="26.25">
      <c r="B23" s="456"/>
      <c r="C23" s="461" t="s">
        <v>97</v>
      </c>
      <c r="D23" s="465" t="s">
        <v>97</v>
      </c>
      <c r="E23" s="465" t="s">
        <v>97</v>
      </c>
      <c r="F23" s="465" t="s">
        <v>97</v>
      </c>
      <c r="G23" s="465" t="s">
        <v>97</v>
      </c>
      <c r="H23" s="465" t="s">
        <v>97</v>
      </c>
      <c r="I23" s="465" t="s">
        <v>97</v>
      </c>
      <c r="J23" s="465" t="s">
        <v>97</v>
      </c>
      <c r="K23" s="465" t="s">
        <v>97</v>
      </c>
      <c r="L23" s="468" t="s">
        <v>97</v>
      </c>
    </row>
    <row r="25" spans="2:12">
      <c r="C25" s="22" t="s">
        <v>161</v>
      </c>
    </row>
    <row r="26" spans="2:12">
      <c r="C26" s="22" t="s">
        <v>102</v>
      </c>
    </row>
    <row r="27" spans="2:12">
      <c r="C27" s="22" t="s">
        <v>163</v>
      </c>
    </row>
    <row r="28" spans="2:12">
      <c r="C28" s="22" t="s">
        <v>103</v>
      </c>
    </row>
    <row r="29" spans="2:12">
      <c r="C29" s="22" t="s">
        <v>121</v>
      </c>
    </row>
    <row r="30" spans="2:12">
      <c r="C30" s="22" t="s">
        <v>131</v>
      </c>
    </row>
    <row r="32" spans="2:12">
      <c r="C32" s="22" t="s">
        <v>104</v>
      </c>
    </row>
    <row r="33" spans="3:3">
      <c r="C33" s="22" t="s">
        <v>105</v>
      </c>
    </row>
    <row r="35" spans="3:3">
      <c r="C35" s="22" t="s">
        <v>162</v>
      </c>
    </row>
    <row r="36" spans="3:3">
      <c r="C36" s="22" t="s">
        <v>107</v>
      </c>
    </row>
    <row r="37" spans="3:3">
      <c r="C37" s="22" t="s">
        <v>108</v>
      </c>
    </row>
    <row r="38" spans="3:3">
      <c r="C38" s="22" t="s">
        <v>109</v>
      </c>
    </row>
    <row r="39" spans="3:3">
      <c r="C39" s="22" t="s">
        <v>111</v>
      </c>
    </row>
    <row r="40" spans="3:3">
      <c r="C40" s="22" t="s">
        <v>113</v>
      </c>
    </row>
  </sheetData>
  <mergeCells count="1">
    <mergeCell ref="B15:B23"/>
  </mergeCells>
  <phoneticPr fontId="1"/>
  <pageMargins left="0.70866141732283472" right="0.70866141732283472" top="0.74803149606299213" bottom="0.74803149606299213" header="0.31496062992125984" footer="0.31496062992125984"/>
  <pageSetup paperSize="9" scale="1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記入方法</vt:lpstr>
      <vt:lpstr>【記載例】シフト記号表（勤務時間帯）</vt:lpstr>
      <vt:lpstr>【記載例】認知症対応型共同生活介護</vt:lpstr>
      <vt:lpstr>シフト記号表（勤務時間帯）</vt:lpstr>
      <vt:lpstr>認知症対応型共同生活介護（1ユニット目）</vt:lpstr>
      <vt:lpstr>認知症対応型共同生活介護（2ユニット目）</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2023-09-26T07:49:16Z</cp:lastPrinted>
  <dcterms:created xsi:type="dcterms:W3CDTF">2025-07-29T11:22:44Z</dcterms:created>
  <dcterms:modified xsi:type="dcterms:W3CDTF">2025-07-30T11:41:35Z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2025-07-30T11:41:35Z</vt:filetime>
  </property>
</Properties>
</file>